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13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ables/table10.xml" ContentType="application/vnd.openxmlformats-officedocument.spreadsheetml.tab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en_skoroszyt" defaultThemeVersion="124226"/>
  <bookViews>
    <workbookView xWindow="300" yWindow="-225" windowWidth="9180" windowHeight="12240" activeTab="4"/>
  </bookViews>
  <sheets>
    <sheet name="lista_startowa" sheetId="4" r:id="rId1"/>
    <sheet name="wyniki_T1" sheetId="1" r:id="rId2"/>
    <sheet name="wyniki_T2" sheetId="5" r:id="rId3"/>
    <sheet name="wyniki_T3" sheetId="6" r:id="rId4"/>
    <sheet name="Open" sheetId="7" r:id="rId5"/>
    <sheet name="O SP" sheetId="8" r:id="rId6"/>
    <sheet name="O ST" sheetId="9" r:id="rId7"/>
    <sheet name="Arkusz1" sheetId="10" r:id="rId8"/>
    <sheet name="Arkusz2" sheetId="11" r:id="rId9"/>
  </sheets>
  <definedNames>
    <definedName name="_xlnm._FilterDatabase" localSheetId="0" hidden="1">lista_startowa!$B$5:$F$14</definedName>
    <definedName name="_xlnm.Print_Area" localSheetId="0">lista_startowa!$B$1:$F$78</definedName>
    <definedName name="_xlnm.Print_Area" localSheetId="5">'O SP'!$B$1:$N$12</definedName>
    <definedName name="_xlnm.Print_Area" localSheetId="6">'O ST'!$B$1:$N$19</definedName>
    <definedName name="_xlnm.Print_Area" localSheetId="4">Open!$B$1:$N$23</definedName>
    <definedName name="_xlnm.Print_Area" localSheetId="1">wyniki_T1!$B$1:$N$18</definedName>
    <definedName name="_xlnm.Print_Area" localSheetId="2">wyniki_T2!$B$1:$N$18</definedName>
    <definedName name="_xlnm.Print_Area" localSheetId="3">wyniki_T3!$B$1:$N$21</definedName>
    <definedName name="_xlnm.Print_Titles" localSheetId="0">lista_startowa!$1:$3</definedName>
  </definedNames>
  <calcPr calcId="125725"/>
</workbook>
</file>

<file path=xl/calcChain.xml><?xml version="1.0" encoding="utf-8"?>
<calcChain xmlns="http://schemas.openxmlformats.org/spreadsheetml/2006/main">
  <c r="C15" i="6"/>
  <c r="D15"/>
  <c r="E15"/>
  <c r="F15"/>
  <c r="N15"/>
  <c r="C14"/>
  <c r="D14"/>
  <c r="E14"/>
  <c r="F14"/>
  <c r="N14"/>
  <c r="C6" i="1"/>
  <c r="D6"/>
  <c r="E6"/>
  <c r="F6"/>
  <c r="C19" i="7"/>
  <c r="D19"/>
  <c r="F19"/>
  <c r="E57" i="4"/>
  <c r="E19" i="7" s="1"/>
  <c r="C9" i="6"/>
  <c r="D9"/>
  <c r="E9"/>
  <c r="F9"/>
  <c r="N9"/>
  <c r="C13" i="7"/>
  <c r="D13"/>
  <c r="F13"/>
  <c r="E13"/>
  <c r="C11" i="5"/>
  <c r="D11"/>
  <c r="E11"/>
  <c r="F11"/>
  <c r="C10" i="1"/>
  <c r="D10"/>
  <c r="E10"/>
  <c r="F10"/>
  <c r="C6" i="7"/>
  <c r="D6"/>
  <c r="F6"/>
  <c r="E6"/>
  <c r="C7" i="5"/>
  <c r="D7"/>
  <c r="E7"/>
  <c r="F7"/>
  <c r="C13" i="6"/>
  <c r="D13"/>
  <c r="E13"/>
  <c r="F13"/>
  <c r="N13"/>
  <c r="C14" i="1"/>
  <c r="D14"/>
  <c r="E14"/>
  <c r="F14"/>
  <c r="C13"/>
  <c r="D13"/>
  <c r="E13"/>
  <c r="F13"/>
  <c r="C12" i="6"/>
  <c r="D12"/>
  <c r="E12"/>
  <c r="F12"/>
  <c r="N12"/>
  <c r="C8"/>
  <c r="D8"/>
  <c r="E8"/>
  <c r="F8"/>
  <c r="N8"/>
  <c r="C9" i="7"/>
  <c r="D9"/>
  <c r="F9"/>
  <c r="E9"/>
  <c r="C18"/>
  <c r="D18"/>
  <c r="F18"/>
  <c r="E18"/>
  <c r="C10" i="6"/>
  <c r="D10"/>
  <c r="E10"/>
  <c r="F10"/>
  <c r="N10"/>
  <c r="T77" i="10"/>
  <c r="G77"/>
  <c r="I77" s="1"/>
  <c r="J77" s="1"/>
  <c r="F77"/>
  <c r="C17" i="7"/>
  <c r="D17"/>
  <c r="F17"/>
  <c r="E17"/>
  <c r="C8"/>
  <c r="D8"/>
  <c r="E45" i="4"/>
  <c r="E11" i="7"/>
  <c r="E12"/>
  <c r="E8"/>
  <c r="F51" i="4"/>
  <c r="F8" i="7" s="1"/>
  <c r="C13" i="5"/>
  <c r="D13"/>
  <c r="E13"/>
  <c r="F13"/>
  <c r="T76" i="10"/>
  <c r="G76"/>
  <c r="I76" s="1"/>
  <c r="J76" s="1"/>
  <c r="F76"/>
  <c r="C7" i="7"/>
  <c r="D7"/>
  <c r="E7"/>
  <c r="F7"/>
  <c r="C12" i="5"/>
  <c r="D12"/>
  <c r="E12"/>
  <c r="F12"/>
  <c r="C9"/>
  <c r="D9"/>
  <c r="E9"/>
  <c r="F9"/>
  <c r="C12" i="7"/>
  <c r="D12"/>
  <c r="F12"/>
  <c r="C16"/>
  <c r="D16"/>
  <c r="E16"/>
  <c r="F16"/>
  <c r="T75" i="10"/>
  <c r="G75"/>
  <c r="I75" s="1"/>
  <c r="J75" s="1"/>
  <c r="F75"/>
  <c r="C14" i="5"/>
  <c r="D14"/>
  <c r="E14"/>
  <c r="F14"/>
  <c r="C8"/>
  <c r="D8"/>
  <c r="E8"/>
  <c r="F8"/>
  <c r="C10"/>
  <c r="D10"/>
  <c r="E10"/>
  <c r="F10"/>
  <c r="C15" i="7"/>
  <c r="D15"/>
  <c r="F15"/>
  <c r="C14" i="9"/>
  <c r="D14"/>
  <c r="E14"/>
  <c r="F14"/>
  <c r="D11" i="6"/>
  <c r="C11" i="1"/>
  <c r="D11"/>
  <c r="E11"/>
  <c r="F11"/>
  <c r="C7" i="9"/>
  <c r="D7"/>
  <c r="E7"/>
  <c r="F7"/>
  <c r="E79" i="4"/>
  <c r="E15" i="7" s="1"/>
  <c r="C7" i="8"/>
  <c r="D7"/>
  <c r="E7"/>
  <c r="F7"/>
  <c r="C6"/>
  <c r="D6"/>
  <c r="E6"/>
  <c r="F6"/>
  <c r="C11" i="7"/>
  <c r="D11"/>
  <c r="F11"/>
  <c r="C10"/>
  <c r="D10"/>
  <c r="E10"/>
  <c r="F10"/>
  <c r="C16" i="6"/>
  <c r="D16"/>
  <c r="E16"/>
  <c r="F16"/>
  <c r="C17"/>
  <c r="D17"/>
  <c r="E17"/>
  <c r="F17"/>
  <c r="C11"/>
  <c r="E11"/>
  <c r="F11"/>
  <c r="C6"/>
  <c r="D6"/>
  <c r="E6"/>
  <c r="F6"/>
  <c r="D7"/>
  <c r="E7"/>
  <c r="F7"/>
  <c r="C7"/>
  <c r="C12" i="1"/>
  <c r="D12"/>
  <c r="E12"/>
  <c r="F12"/>
  <c r="C8"/>
  <c r="D8"/>
  <c r="E8"/>
  <c r="F8"/>
  <c r="C7"/>
  <c r="D7"/>
  <c r="E7"/>
  <c r="F7"/>
  <c r="D9"/>
  <c r="E9"/>
  <c r="F9"/>
  <c r="C9"/>
  <c r="D6" i="5"/>
  <c r="E6"/>
  <c r="F6"/>
  <c r="C6"/>
  <c r="T74" i="10"/>
  <c r="G74"/>
  <c r="I74" s="1"/>
  <c r="J74" s="1"/>
  <c r="F74"/>
  <c r="T73"/>
  <c r="G73"/>
  <c r="I73" s="1"/>
  <c r="J73" s="1"/>
  <c r="F73"/>
  <c r="H66" i="11"/>
  <c r="H65"/>
  <c r="V58"/>
  <c r="U58"/>
  <c r="N58"/>
  <c r="K58"/>
  <c r="V57"/>
  <c r="U57"/>
  <c r="N57"/>
  <c r="K57"/>
  <c r="V56"/>
  <c r="U56"/>
  <c r="N56"/>
  <c r="K56"/>
  <c r="V55"/>
  <c r="U55"/>
  <c r="N55"/>
  <c r="K55"/>
  <c r="V54"/>
  <c r="U54"/>
  <c r="N54"/>
  <c r="K54"/>
  <c r="V53"/>
  <c r="U53"/>
  <c r="N53"/>
  <c r="K53"/>
  <c r="V52"/>
  <c r="U52"/>
  <c r="N52"/>
  <c r="K52"/>
  <c r="O52" s="1"/>
  <c r="V51"/>
  <c r="U51"/>
  <c r="N51"/>
  <c r="K51"/>
  <c r="O51" s="1"/>
  <c r="V50"/>
  <c r="U50"/>
  <c r="N50"/>
  <c r="K50"/>
  <c r="O50" s="1"/>
  <c r="V49"/>
  <c r="U49"/>
  <c r="N49"/>
  <c r="K49"/>
  <c r="O49" s="1"/>
  <c r="V48"/>
  <c r="U48"/>
  <c r="N48"/>
  <c r="K48"/>
  <c r="O48" s="1"/>
  <c r="V47"/>
  <c r="U47"/>
  <c r="N47"/>
  <c r="K47"/>
  <c r="O47" s="1"/>
  <c r="V46"/>
  <c r="U46"/>
  <c r="N46"/>
  <c r="K46"/>
  <c r="O46" s="1"/>
  <c r="V45"/>
  <c r="U45"/>
  <c r="N45"/>
  <c r="K45"/>
  <c r="O45" s="1"/>
  <c r="V44"/>
  <c r="U44"/>
  <c r="N44"/>
  <c r="K44"/>
  <c r="O44" s="1"/>
  <c r="V43"/>
  <c r="U43"/>
  <c r="N43"/>
  <c r="K43"/>
  <c r="V42"/>
  <c r="U42"/>
  <c r="N42"/>
  <c r="K42"/>
  <c r="O42" s="1"/>
  <c r="V41"/>
  <c r="U41"/>
  <c r="N41"/>
  <c r="K41"/>
  <c r="O41" s="1"/>
  <c r="V40"/>
  <c r="U40"/>
  <c r="N40"/>
  <c r="K40"/>
  <c r="O40" s="1"/>
  <c r="V39"/>
  <c r="U39"/>
  <c r="N39"/>
  <c r="K39"/>
  <c r="O39" s="1"/>
  <c r="V38"/>
  <c r="U38"/>
  <c r="N38"/>
  <c r="K38"/>
  <c r="O38" s="1"/>
  <c r="V37"/>
  <c r="U37"/>
  <c r="N37"/>
  <c r="K37"/>
  <c r="O37" s="1"/>
  <c r="V36"/>
  <c r="U36"/>
  <c r="N36"/>
  <c r="K36"/>
  <c r="O36" s="1"/>
  <c r="V35"/>
  <c r="U35"/>
  <c r="N35"/>
  <c r="K35"/>
  <c r="O35" s="1"/>
  <c r="V34"/>
  <c r="U34"/>
  <c r="N34"/>
  <c r="K34"/>
  <c r="O34" s="1"/>
  <c r="V33"/>
  <c r="U33"/>
  <c r="N33"/>
  <c r="K33"/>
  <c r="O33" s="1"/>
  <c r="V32"/>
  <c r="U32"/>
  <c r="N32"/>
  <c r="K32"/>
  <c r="O32" s="1"/>
  <c r="V31"/>
  <c r="U31"/>
  <c r="N31"/>
  <c r="K31"/>
  <c r="O31" s="1"/>
  <c r="V30"/>
  <c r="U30"/>
  <c r="N30"/>
  <c r="K30"/>
  <c r="O30" s="1"/>
  <c r="V29"/>
  <c r="U29"/>
  <c r="N29"/>
  <c r="K29"/>
  <c r="O29" s="1"/>
  <c r="V28"/>
  <c r="U28"/>
  <c r="N28"/>
  <c r="K28"/>
  <c r="O28" s="1"/>
  <c r="V27"/>
  <c r="U27"/>
  <c r="N27"/>
  <c r="K27"/>
  <c r="O27" s="1"/>
  <c r="V26"/>
  <c r="U26"/>
  <c r="N26"/>
  <c r="K26"/>
  <c r="O26" s="1"/>
  <c r="V25"/>
  <c r="U25"/>
  <c r="N25"/>
  <c r="K25"/>
  <c r="O25" s="1"/>
  <c r="V24"/>
  <c r="U24"/>
  <c r="N24"/>
  <c r="K24"/>
  <c r="O24" s="1"/>
  <c r="V23"/>
  <c r="U23"/>
  <c r="N23"/>
  <c r="K23"/>
  <c r="O23" s="1"/>
  <c r="V22"/>
  <c r="U22"/>
  <c r="N22"/>
  <c r="K22"/>
  <c r="O22" s="1"/>
  <c r="V21"/>
  <c r="U21"/>
  <c r="N21"/>
  <c r="O21" s="1"/>
  <c r="V20"/>
  <c r="U20"/>
  <c r="N20"/>
  <c r="K20"/>
  <c r="V19"/>
  <c r="U19"/>
  <c r="O19"/>
  <c r="V18"/>
  <c r="U18"/>
  <c r="O18"/>
  <c r="V17"/>
  <c r="U17"/>
  <c r="N17"/>
  <c r="K17"/>
  <c r="V16"/>
  <c r="U16"/>
  <c r="N16"/>
  <c r="K16"/>
  <c r="V15"/>
  <c r="U15"/>
  <c r="N15"/>
  <c r="K15"/>
  <c r="V14"/>
  <c r="U14"/>
  <c r="N14"/>
  <c r="K14"/>
  <c r="V13"/>
  <c r="U13"/>
  <c r="N13"/>
  <c r="K13"/>
  <c r="V12"/>
  <c r="U12"/>
  <c r="N12"/>
  <c r="K12"/>
  <c r="V11"/>
  <c r="U11"/>
  <c r="N11"/>
  <c r="K11"/>
  <c r="V10"/>
  <c r="U10"/>
  <c r="N10"/>
  <c r="K10"/>
  <c r="V9"/>
  <c r="U9"/>
  <c r="N9"/>
  <c r="K9"/>
  <c r="T72" i="10"/>
  <c r="G72"/>
  <c r="I72" s="1"/>
  <c r="J72" s="1"/>
  <c r="F72"/>
  <c r="T71"/>
  <c r="G71"/>
  <c r="I71" s="1"/>
  <c r="J71" s="1"/>
  <c r="C71"/>
  <c r="F71" s="1"/>
  <c r="T70"/>
  <c r="G70"/>
  <c r="I70" s="1"/>
  <c r="J70" s="1"/>
  <c r="C70"/>
  <c r="F70" s="1"/>
  <c r="T69"/>
  <c r="G69"/>
  <c r="I69" s="1"/>
  <c r="J69" s="1"/>
  <c r="C69"/>
  <c r="F69" s="1"/>
  <c r="T68"/>
  <c r="G68"/>
  <c r="I68" s="1"/>
  <c r="J68" s="1"/>
  <c r="F68"/>
  <c r="K68" s="1"/>
  <c r="T67"/>
  <c r="I67"/>
  <c r="J67" s="1"/>
  <c r="G67"/>
  <c r="F67"/>
  <c r="T66"/>
  <c r="G66"/>
  <c r="I66" s="1"/>
  <c r="J66" s="1"/>
  <c r="F66"/>
  <c r="T65"/>
  <c r="G65"/>
  <c r="I65" s="1"/>
  <c r="J65" s="1"/>
  <c r="F65"/>
  <c r="T64"/>
  <c r="G64"/>
  <c r="I64" s="1"/>
  <c r="J64" s="1"/>
  <c r="F64"/>
  <c r="T63"/>
  <c r="G63"/>
  <c r="I63" s="1"/>
  <c r="J63" s="1"/>
  <c r="F63"/>
  <c r="T62"/>
  <c r="G62"/>
  <c r="I62" s="1"/>
  <c r="J62" s="1"/>
  <c r="F62"/>
  <c r="T61"/>
  <c r="G61"/>
  <c r="I61" s="1"/>
  <c r="J61" s="1"/>
  <c r="F61"/>
  <c r="T60"/>
  <c r="G60"/>
  <c r="I60" s="1"/>
  <c r="J60" s="1"/>
  <c r="F60"/>
  <c r="K60" s="1"/>
  <c r="U60" s="1"/>
  <c r="T59"/>
  <c r="I59"/>
  <c r="J59" s="1"/>
  <c r="G59"/>
  <c r="F59"/>
  <c r="K59" s="1"/>
  <c r="U59" s="1"/>
  <c r="T58"/>
  <c r="G58"/>
  <c r="I58" s="1"/>
  <c r="J58" s="1"/>
  <c r="C58"/>
  <c r="F58" s="1"/>
  <c r="T57"/>
  <c r="G57"/>
  <c r="I57" s="1"/>
  <c r="T56"/>
  <c r="G56"/>
  <c r="I56" s="1"/>
  <c r="J56" s="1"/>
  <c r="F56"/>
  <c r="K56" s="1"/>
  <c r="U56" s="1"/>
  <c r="T55"/>
  <c r="I55"/>
  <c r="J55" s="1"/>
  <c r="G55"/>
  <c r="T54"/>
  <c r="G54"/>
  <c r="I54" s="1"/>
  <c r="K54" s="1"/>
  <c r="T53"/>
  <c r="G53"/>
  <c r="I53" s="1"/>
  <c r="J53" s="1"/>
  <c r="F53"/>
  <c r="K53" s="1"/>
  <c r="U53" s="1"/>
  <c r="T52"/>
  <c r="I52"/>
  <c r="J52" s="1"/>
  <c r="G52"/>
  <c r="F52"/>
  <c r="K52" s="1"/>
  <c r="U52" s="1"/>
  <c r="C52"/>
  <c r="T51"/>
  <c r="G51"/>
  <c r="I51" s="1"/>
  <c r="J51" s="1"/>
  <c r="F51"/>
  <c r="T50"/>
  <c r="G50"/>
  <c r="I50" s="1"/>
  <c r="J50" s="1"/>
  <c r="F50"/>
  <c r="T49"/>
  <c r="G49"/>
  <c r="I49" s="1"/>
  <c r="J49" s="1"/>
  <c r="F49"/>
  <c r="T48"/>
  <c r="G48"/>
  <c r="I48" s="1"/>
  <c r="J48" s="1"/>
  <c r="F48"/>
  <c r="T47"/>
  <c r="I47"/>
  <c r="J47" s="1"/>
  <c r="G47"/>
  <c r="F47"/>
  <c r="T46"/>
  <c r="G46"/>
  <c r="I46" s="1"/>
  <c r="J46" s="1"/>
  <c r="F46"/>
  <c r="T45"/>
  <c r="G45"/>
  <c r="I45" s="1"/>
  <c r="J45" s="1"/>
  <c r="F45"/>
  <c r="T44"/>
  <c r="G44"/>
  <c r="I44" s="1"/>
  <c r="J44" s="1"/>
  <c r="F44"/>
  <c r="T43"/>
  <c r="G43"/>
  <c r="I43" s="1"/>
  <c r="J43" s="1"/>
  <c r="F43"/>
  <c r="T42"/>
  <c r="G42"/>
  <c r="I42" s="1"/>
  <c r="J42" s="1"/>
  <c r="F42"/>
  <c r="T41"/>
  <c r="I41"/>
  <c r="J41" s="1"/>
  <c r="G41"/>
  <c r="F41"/>
  <c r="T40"/>
  <c r="G40"/>
  <c r="I40" s="1"/>
  <c r="J40" s="1"/>
  <c r="F40"/>
  <c r="T39"/>
  <c r="G39"/>
  <c r="I39" s="1"/>
  <c r="J39" s="1"/>
  <c r="F39"/>
  <c r="T38"/>
  <c r="G38"/>
  <c r="I38" s="1"/>
  <c r="J38" s="1"/>
  <c r="F38"/>
  <c r="T37"/>
  <c r="G37"/>
  <c r="I37" s="1"/>
  <c r="J37" s="1"/>
  <c r="F37"/>
  <c r="T36"/>
  <c r="G36"/>
  <c r="I36" s="1"/>
  <c r="J36" s="1"/>
  <c r="F36"/>
  <c r="K36" s="1"/>
  <c r="T35"/>
  <c r="I35"/>
  <c r="J35" s="1"/>
  <c r="G35"/>
  <c r="F35"/>
  <c r="T34"/>
  <c r="G34"/>
  <c r="I34" s="1"/>
  <c r="J34" s="1"/>
  <c r="F34"/>
  <c r="T33"/>
  <c r="G33"/>
  <c r="I33" s="1"/>
  <c r="J33" s="1"/>
  <c r="F33"/>
  <c r="T32"/>
  <c r="G32"/>
  <c r="I32" s="1"/>
  <c r="J32" s="1"/>
  <c r="F32"/>
  <c r="T31"/>
  <c r="G31"/>
  <c r="I31" s="1"/>
  <c r="J31" s="1"/>
  <c r="F31"/>
  <c r="K31" s="1"/>
  <c r="T30"/>
  <c r="G30"/>
  <c r="I30" s="1"/>
  <c r="J30" s="1"/>
  <c r="F30"/>
  <c r="T29"/>
  <c r="G29"/>
  <c r="I29" s="1"/>
  <c r="J29" s="1"/>
  <c r="F29"/>
  <c r="T28"/>
  <c r="G28"/>
  <c r="I28" s="1"/>
  <c r="J28" s="1"/>
  <c r="F28"/>
  <c r="T27"/>
  <c r="G27"/>
  <c r="I27" s="1"/>
  <c r="J27" s="1"/>
  <c r="F27"/>
  <c r="K27" s="1"/>
  <c r="T26"/>
  <c r="G26"/>
  <c r="I26" s="1"/>
  <c r="J26" s="1"/>
  <c r="F26"/>
  <c r="T25"/>
  <c r="G25"/>
  <c r="I25" s="1"/>
  <c r="J25" s="1"/>
  <c r="F25"/>
  <c r="T24"/>
  <c r="G24"/>
  <c r="I24" s="1"/>
  <c r="T23"/>
  <c r="G23"/>
  <c r="I23" s="1"/>
  <c r="J23" s="1"/>
  <c r="F23"/>
  <c r="K23" s="1"/>
  <c r="T22"/>
  <c r="I22"/>
  <c r="J22" s="1"/>
  <c r="G22"/>
  <c r="F22"/>
  <c r="T21"/>
  <c r="G21"/>
  <c r="I21" s="1"/>
  <c r="J21" s="1"/>
  <c r="F21"/>
  <c r="T20"/>
  <c r="G20"/>
  <c r="I20" s="1"/>
  <c r="J20" s="1"/>
  <c r="F20"/>
  <c r="T19"/>
  <c r="G19"/>
  <c r="I19" s="1"/>
  <c r="J19" s="1"/>
  <c r="F19"/>
  <c r="T18"/>
  <c r="G18"/>
  <c r="I18" s="1"/>
  <c r="J18" s="1"/>
  <c r="F18"/>
  <c r="K18" s="1"/>
  <c r="T17"/>
  <c r="G17"/>
  <c r="I17" s="1"/>
  <c r="J17" s="1"/>
  <c r="F17"/>
  <c r="T16"/>
  <c r="G16"/>
  <c r="I16" s="1"/>
  <c r="J16" s="1"/>
  <c r="F16"/>
  <c r="T15"/>
  <c r="G15"/>
  <c r="I15" s="1"/>
  <c r="J15" s="1"/>
  <c r="F15"/>
  <c r="T14"/>
  <c r="G14"/>
  <c r="I14" s="1"/>
  <c r="J14" s="1"/>
  <c r="F14"/>
  <c r="T13"/>
  <c r="G13"/>
  <c r="I13" s="1"/>
  <c r="J13" s="1"/>
  <c r="F13"/>
  <c r="T12"/>
  <c r="G12"/>
  <c r="I12" s="1"/>
  <c r="J12" s="1"/>
  <c r="F12"/>
  <c r="T11"/>
  <c r="G11"/>
  <c r="I11" s="1"/>
  <c r="J11" s="1"/>
  <c r="F11"/>
  <c r="T10"/>
  <c r="I10"/>
  <c r="J10" s="1"/>
  <c r="G10"/>
  <c r="F10"/>
  <c r="T9"/>
  <c r="G9"/>
  <c r="I9" s="1"/>
  <c r="J9" s="1"/>
  <c r="F9"/>
  <c r="T8"/>
  <c r="G8"/>
  <c r="I8" s="1"/>
  <c r="J8" s="1"/>
  <c r="F8"/>
  <c r="T7"/>
  <c r="G7"/>
  <c r="I7" s="1"/>
  <c r="J7" s="1"/>
  <c r="F7"/>
  <c r="T6"/>
  <c r="G6"/>
  <c r="I6" s="1"/>
  <c r="J6" s="1"/>
  <c r="F6"/>
  <c r="K22" l="1"/>
  <c r="U22" s="1"/>
  <c r="U27"/>
  <c r="K35"/>
  <c r="U35" s="1"/>
  <c r="K67"/>
  <c r="U67" s="1"/>
  <c r="U68"/>
  <c r="O53" i="11"/>
  <c r="O54"/>
  <c r="O55"/>
  <c r="O56"/>
  <c r="O57"/>
  <c r="O58"/>
  <c r="H67"/>
  <c r="U18" i="10"/>
  <c r="U23"/>
  <c r="U31"/>
  <c r="U36"/>
  <c r="K12"/>
  <c r="U12" s="1"/>
  <c r="K13"/>
  <c r="U13" s="1"/>
  <c r="O20" i="11"/>
  <c r="K43" i="10"/>
  <c r="U43" s="1"/>
  <c r="K49"/>
  <c r="U49" s="1"/>
  <c r="K50"/>
  <c r="U50" s="1"/>
  <c r="O9" i="11"/>
  <c r="O10"/>
  <c r="O11"/>
  <c r="O12"/>
  <c r="O13"/>
  <c r="O14"/>
  <c r="O15"/>
  <c r="O16"/>
  <c r="O17"/>
  <c r="K77" i="10"/>
  <c r="U77" s="1"/>
  <c r="K76"/>
  <c r="U76" s="1"/>
  <c r="K75"/>
  <c r="U75" s="1"/>
  <c r="K74"/>
  <c r="U74" s="1"/>
  <c r="K73"/>
  <c r="U73" s="1"/>
  <c r="O43" i="11"/>
  <c r="K6" i="10"/>
  <c r="U6" s="1"/>
  <c r="K14"/>
  <c r="U14" s="1"/>
  <c r="K37"/>
  <c r="U37" s="1"/>
  <c r="K51"/>
  <c r="U51" s="1"/>
  <c r="U54"/>
  <c r="K61"/>
  <c r="U61" s="1"/>
  <c r="K72"/>
  <c r="U72" s="1"/>
  <c r="K10"/>
  <c r="U10" s="1"/>
  <c r="K25"/>
  <c r="U25" s="1"/>
  <c r="K41"/>
  <c r="U41" s="1"/>
  <c r="K47"/>
  <c r="U47" s="1"/>
  <c r="K65"/>
  <c r="U65" s="1"/>
  <c r="K71"/>
  <c r="U71" s="1"/>
  <c r="K8"/>
  <c r="U8" s="1"/>
  <c r="K9"/>
  <c r="U9" s="1"/>
  <c r="K16"/>
  <c r="U16" s="1"/>
  <c r="K20"/>
  <c r="U20" s="1"/>
  <c r="K29"/>
  <c r="U29" s="1"/>
  <c r="K33"/>
  <c r="U33" s="1"/>
  <c r="K39"/>
  <c r="U39" s="1"/>
  <c r="K40"/>
  <c r="U40" s="1"/>
  <c r="K45"/>
  <c r="U45" s="1"/>
  <c r="K46"/>
  <c r="U46" s="1"/>
  <c r="K63"/>
  <c r="U63" s="1"/>
  <c r="K64"/>
  <c r="U64" s="1"/>
  <c r="K70"/>
  <c r="U70" s="1"/>
  <c r="J24"/>
  <c r="K24" s="1"/>
  <c r="U24" s="1"/>
  <c r="K57"/>
  <c r="U57" s="1"/>
  <c r="J57"/>
  <c r="K7"/>
  <c r="U7" s="1"/>
  <c r="K11"/>
  <c r="U11" s="1"/>
  <c r="K15"/>
  <c r="U15" s="1"/>
  <c r="K17"/>
  <c r="U17" s="1"/>
  <c r="K19"/>
  <c r="U19" s="1"/>
  <c r="K21"/>
  <c r="U21" s="1"/>
  <c r="K26"/>
  <c r="U26" s="1"/>
  <c r="K28"/>
  <c r="U28" s="1"/>
  <c r="K30"/>
  <c r="U30" s="1"/>
  <c r="K32"/>
  <c r="U32" s="1"/>
  <c r="K34"/>
  <c r="U34" s="1"/>
  <c r="K38"/>
  <c r="U38" s="1"/>
  <c r="K42"/>
  <c r="U42" s="1"/>
  <c r="K44"/>
  <c r="U44" s="1"/>
  <c r="K48"/>
  <c r="U48" s="1"/>
  <c r="K58"/>
  <c r="U58" s="1"/>
  <c r="K62"/>
  <c r="U62" s="1"/>
  <c r="K66"/>
  <c r="U66" s="1"/>
  <c r="K69"/>
  <c r="U69" s="1"/>
  <c r="K55"/>
  <c r="U55" s="1"/>
  <c r="E10" i="8" l="1"/>
  <c r="N6"/>
  <c r="N7"/>
  <c r="E21" i="7"/>
  <c r="N11"/>
  <c r="N10"/>
  <c r="E16" i="5"/>
  <c r="E19" i="6"/>
  <c r="N11" s="1"/>
  <c r="N14" i="5" l="1"/>
  <c r="N7"/>
  <c r="N9"/>
  <c r="N11"/>
  <c r="N13"/>
  <c r="N12"/>
  <c r="N10"/>
  <c r="N6"/>
  <c r="N8"/>
  <c r="N13" i="7"/>
  <c r="N17"/>
  <c r="N15"/>
  <c r="N8"/>
  <c r="N16"/>
  <c r="N19"/>
  <c r="N9"/>
  <c r="N7"/>
  <c r="N6"/>
  <c r="N18"/>
  <c r="N12"/>
  <c r="N17" i="6"/>
  <c r="N6"/>
  <c r="N7"/>
  <c r="B1" i="5"/>
  <c r="B1" i="6"/>
  <c r="B1" i="7"/>
  <c r="B1" i="8"/>
  <c r="B1" i="9"/>
  <c r="B1" i="1"/>
  <c r="C6" i="9" l="1"/>
  <c r="D6"/>
  <c r="E6"/>
  <c r="F6"/>
  <c r="C8"/>
  <c r="D8"/>
  <c r="E8"/>
  <c r="F8"/>
  <c r="C10"/>
  <c r="D10"/>
  <c r="E10"/>
  <c r="F10"/>
  <c r="C12"/>
  <c r="D12"/>
  <c r="E12"/>
  <c r="F12"/>
  <c r="C13"/>
  <c r="E13"/>
  <c r="F13"/>
  <c r="C11"/>
  <c r="D11"/>
  <c r="E11"/>
  <c r="F11"/>
  <c r="C15"/>
  <c r="D15"/>
  <c r="E15"/>
  <c r="F15"/>
  <c r="D9"/>
  <c r="E9"/>
  <c r="F9"/>
  <c r="C9"/>
  <c r="B2"/>
  <c r="E17"/>
  <c r="N15"/>
  <c r="N11"/>
  <c r="N13"/>
  <c r="N12"/>
  <c r="N10"/>
  <c r="N8"/>
  <c r="N6"/>
  <c r="N9"/>
  <c r="C3"/>
  <c r="D8" i="8"/>
  <c r="E8"/>
  <c r="F8"/>
  <c r="C8"/>
  <c r="B2"/>
  <c r="N8"/>
  <c r="C3"/>
  <c r="E14" i="7"/>
  <c r="F14"/>
  <c r="C14"/>
  <c r="B2"/>
  <c r="C3"/>
  <c r="B2" i="6"/>
  <c r="C3"/>
  <c r="E66" i="4"/>
  <c r="E60"/>
  <c r="E43"/>
  <c r="B2" i="5"/>
  <c r="C3"/>
  <c r="B2" i="1"/>
  <c r="E28" i="4"/>
  <c r="E16"/>
  <c r="N14" i="9" l="1"/>
  <c r="N7"/>
  <c r="N16" i="6"/>
  <c r="N14" i="7"/>
  <c r="E4" i="4"/>
  <c r="E16" i="1" l="1"/>
  <c r="C3"/>
  <c r="N11" l="1"/>
  <c r="N13"/>
  <c r="N10"/>
  <c r="N6"/>
  <c r="N14"/>
  <c r="N12"/>
  <c r="N9"/>
  <c r="N7"/>
  <c r="N8"/>
</calcChain>
</file>

<file path=xl/sharedStrings.xml><?xml version="1.0" encoding="utf-8"?>
<sst xmlns="http://schemas.openxmlformats.org/spreadsheetml/2006/main" count="523" uniqueCount="311">
  <si>
    <t>sternik</t>
  </si>
  <si>
    <t>nr startowy</t>
  </si>
  <si>
    <t>nazwa jachtu</t>
  </si>
  <si>
    <t>nr na żaglu</t>
  </si>
  <si>
    <t>I</t>
  </si>
  <si>
    <t>II</t>
  </si>
  <si>
    <t>III</t>
  </si>
  <si>
    <t>IV</t>
  </si>
  <si>
    <t>V</t>
  </si>
  <si>
    <t>VI</t>
  </si>
  <si>
    <t>VII</t>
  </si>
  <si>
    <t>∑</t>
  </si>
  <si>
    <t>m-ce</t>
  </si>
  <si>
    <t>wyścigi</t>
  </si>
  <si>
    <t>Sędzia Główny</t>
  </si>
  <si>
    <t>data :</t>
  </si>
  <si>
    <t xml:space="preserve">DSQ, OCS, DNF, DNC, DNS, DNE, RET, BFD = </t>
  </si>
  <si>
    <t>nr_startowy</t>
  </si>
  <si>
    <t>nr_na_żaglu</t>
  </si>
  <si>
    <t>nazwa_jachtu</t>
  </si>
  <si>
    <t>lp.</t>
  </si>
  <si>
    <t>Lista startowa</t>
  </si>
  <si>
    <t>klasa : T1</t>
  </si>
  <si>
    <t>klasa : T2</t>
  </si>
  <si>
    <t>klasa : T3</t>
  </si>
  <si>
    <t>POL 9668</t>
  </si>
  <si>
    <t>NEOPROFIL</t>
  </si>
  <si>
    <t>Arkadiusz Sendlewski</t>
  </si>
  <si>
    <t>Salamander</t>
  </si>
  <si>
    <t>DNC</t>
  </si>
  <si>
    <t>Formuła pomiarowa 2013</t>
  </si>
  <si>
    <t>UWAGA : nie przeprowadzać żadnych działań na polach oznaczonych kolorem czerwonym</t>
  </si>
  <si>
    <t>L (m)</t>
  </si>
  <si>
    <r>
      <t>Sn (m</t>
    </r>
    <r>
      <rPr>
        <b/>
        <vertAlign val="superscript"/>
        <sz val="14"/>
        <rFont val="Arial CE"/>
        <family val="2"/>
        <charset val="238"/>
      </rPr>
      <t>2</t>
    </r>
    <r>
      <rPr>
        <b/>
        <sz val="14"/>
        <rFont val="Arial CE"/>
        <family val="2"/>
        <charset val="238"/>
      </rPr>
      <t>)</t>
    </r>
  </si>
  <si>
    <t>Sg (m2)</t>
  </si>
  <si>
    <t>Ss (m2)</t>
  </si>
  <si>
    <t xml:space="preserve">S </t>
  </si>
  <si>
    <t>M (t)</t>
  </si>
  <si>
    <t>D</t>
  </si>
  <si>
    <t>Vp</t>
  </si>
  <si>
    <t>Pw       (-)</t>
  </si>
  <si>
    <t>Pz     0,5</t>
  </si>
  <si>
    <t>Pż         1</t>
  </si>
  <si>
    <t>Pt          3</t>
  </si>
  <si>
    <t>Pb         0,5</t>
  </si>
  <si>
    <t>Ś.st       -1,5</t>
  </si>
  <si>
    <t>Ś.sk       -0,5</t>
  </si>
  <si>
    <t>Pk          -0,25</t>
  </si>
  <si>
    <t>suma poprawek %</t>
  </si>
  <si>
    <t>Vi</t>
  </si>
  <si>
    <t>Andromede</t>
  </si>
  <si>
    <t>antares</t>
  </si>
  <si>
    <t>antila</t>
  </si>
  <si>
    <t>Aplauz</t>
  </si>
  <si>
    <t>Aquatic</t>
  </si>
  <si>
    <t>Bajobongo</t>
  </si>
  <si>
    <t>Bawaria Slatina</t>
  </si>
  <si>
    <t>Bączek</t>
  </si>
  <si>
    <t>Biały Kruk Focus 750</t>
  </si>
  <si>
    <t>Biegnąca po Falach (Tango 730 S)</t>
  </si>
  <si>
    <t>Biegnący po falach</t>
  </si>
  <si>
    <t>bi-es</t>
  </si>
  <si>
    <t>bingo</t>
  </si>
  <si>
    <t>Black &amp; WHITE</t>
  </si>
  <si>
    <t>bolero</t>
  </si>
  <si>
    <t>Bomaryst</t>
  </si>
  <si>
    <t>buziaczek</t>
  </si>
  <si>
    <t>Casjope</t>
  </si>
  <si>
    <t>cherry lady 2</t>
  </si>
  <si>
    <t>Dreamer</t>
  </si>
  <si>
    <t>Druga Łajba</t>
  </si>
  <si>
    <t>Dżygit</t>
  </si>
  <si>
    <t>Elcom</t>
  </si>
  <si>
    <t>Fen</t>
  </si>
  <si>
    <t>GIBLI</t>
  </si>
  <si>
    <t>Ho Ho San</t>
  </si>
  <si>
    <t>Huzar 28 (Kozakiewicz)</t>
  </si>
  <si>
    <t>Janette</t>
  </si>
  <si>
    <t>JES</t>
  </si>
  <si>
    <t>Jollkrrojca</t>
  </si>
  <si>
    <t>Józek Bimber</t>
  </si>
  <si>
    <t>Krak 22</t>
  </si>
  <si>
    <t>Latający Holender (z 1 refem)</t>
  </si>
  <si>
    <t>Legenda</t>
  </si>
  <si>
    <t>lida</t>
  </si>
  <si>
    <t>Maja</t>
  </si>
  <si>
    <t>maribo</t>
  </si>
  <si>
    <t>Mazurek</t>
  </si>
  <si>
    <t>Metanoja (Sportina 620)</t>
  </si>
  <si>
    <t>Micro Rykoszet</t>
  </si>
  <si>
    <t>MK Cafe</t>
  </si>
  <si>
    <t>Ogień</t>
  </si>
  <si>
    <t>oiler</t>
  </si>
  <si>
    <t>POL10100</t>
  </si>
  <si>
    <t>Rafa 2</t>
  </si>
  <si>
    <t>Santana</t>
  </si>
  <si>
    <t>Seniorita</t>
  </si>
  <si>
    <t>Sonar</t>
  </si>
  <si>
    <t>Sosna (Olsztyn)</t>
  </si>
  <si>
    <t>S-wing</t>
  </si>
  <si>
    <t>Szybka Baśka</t>
  </si>
  <si>
    <t>Tango 730 Stonoga</t>
  </si>
  <si>
    <t>Tequila</t>
  </si>
  <si>
    <t>Vento</t>
  </si>
  <si>
    <t>Venus z szybrem</t>
  </si>
  <si>
    <t>Volwo Ocean Race</t>
  </si>
  <si>
    <t>Weekender</t>
  </si>
  <si>
    <t>Zagadka</t>
  </si>
  <si>
    <t>Zalewo</t>
  </si>
  <si>
    <t>Zalewo T2?</t>
  </si>
  <si>
    <t>Żyleta</t>
  </si>
  <si>
    <t>Zacapa</t>
  </si>
  <si>
    <t>Maxus 22 (Wiktor)</t>
  </si>
  <si>
    <t>P</t>
  </si>
  <si>
    <t>HB</t>
  </si>
  <si>
    <t>MGT</t>
  </si>
  <si>
    <t>MGU</t>
  </si>
  <si>
    <t>MGM</t>
  </si>
  <si>
    <t>MGL</t>
  </si>
  <si>
    <t>AE</t>
  </si>
  <si>
    <t>SMGV</t>
  </si>
  <si>
    <t>JL</t>
  </si>
  <si>
    <t>LP</t>
  </si>
  <si>
    <t>SMF</t>
  </si>
  <si>
    <t>Grot+fok</t>
  </si>
  <si>
    <t>SL 1</t>
  </si>
  <si>
    <t>SL 2</t>
  </si>
  <si>
    <t>SL</t>
  </si>
  <si>
    <t>SMG</t>
  </si>
  <si>
    <t>SF</t>
  </si>
  <si>
    <t>SB</t>
  </si>
  <si>
    <t>SMS</t>
  </si>
  <si>
    <t>VC1708</t>
  </si>
  <si>
    <t>PZP015</t>
  </si>
  <si>
    <t>POL7599</t>
  </si>
  <si>
    <t>PZN034</t>
  </si>
  <si>
    <t>POL10001</t>
  </si>
  <si>
    <t>CK</t>
  </si>
  <si>
    <t>Nikita</t>
  </si>
  <si>
    <t>Shrek</t>
  </si>
  <si>
    <t>Bi-es</t>
  </si>
  <si>
    <t>Bingo</t>
  </si>
  <si>
    <t>Sosna</t>
  </si>
  <si>
    <t>Huzar 28</t>
  </si>
  <si>
    <t>D24</t>
  </si>
  <si>
    <t>D 29</t>
  </si>
  <si>
    <t>membrana</t>
  </si>
  <si>
    <t>normal</t>
  </si>
  <si>
    <t>Phobos 22 /Ejsmont</t>
  </si>
  <si>
    <t>grot</t>
  </si>
  <si>
    <t>fok</t>
  </si>
  <si>
    <t>genua</t>
  </si>
  <si>
    <t>LEGENDA</t>
  </si>
  <si>
    <t>fok 1</t>
  </si>
  <si>
    <t>fok 2</t>
  </si>
  <si>
    <t>Biały Kruk</t>
  </si>
  <si>
    <t>Maxus 22</t>
  </si>
  <si>
    <t>Czupurek</t>
  </si>
  <si>
    <t>mierniczy PZŻ ____________________________________</t>
  </si>
  <si>
    <t>DNC*</t>
  </si>
  <si>
    <t>2*</t>
  </si>
  <si>
    <t>wyniki oficjalne</t>
  </si>
  <si>
    <t>Protokół pomiarów żagli wg formuły pomiarowej PZŻ 2007</t>
  </si>
  <si>
    <t>(nazwa regat,termin, miejsce)</t>
  </si>
  <si>
    <t>Pwierzchnia pomiarowa grota SMGV =P*(HP+(2*MGT)+(3*MGU)+(4*MGM)+(4*MGL)+(2*AE)/16 ;   powierzchnia pomiarowa foka SMF=0,5*JL*LP</t>
  </si>
  <si>
    <t>Powirzchnia pomiarowa genakera = 0,75*(SL1+SL2) /2 *(SMG+SF) /2;  powierzchnia pomiarowa spinakera SMS=0,82*SL*(SMG+SF) /2</t>
  </si>
  <si>
    <t>lp</t>
  </si>
  <si>
    <t>jacht</t>
  </si>
  <si>
    <t>podpis przedsta-</t>
  </si>
  <si>
    <t>Grot (SMGV)</t>
  </si>
  <si>
    <t>Fok (SMF)</t>
  </si>
  <si>
    <t>Razem</t>
  </si>
  <si>
    <t>Genaker(SB)/spinaker (SMS)</t>
  </si>
  <si>
    <t>wiciela jachtu</t>
  </si>
  <si>
    <t>SEN 749</t>
  </si>
  <si>
    <t>Korsarz (Storm 22)</t>
  </si>
  <si>
    <t>Musahi (Janmor 28)</t>
  </si>
  <si>
    <t>Open</t>
  </si>
  <si>
    <t>Omega Sport</t>
  </si>
  <si>
    <t>Omega Standard</t>
  </si>
  <si>
    <t>POL 4337</t>
  </si>
  <si>
    <t>Piotr Adamowicz</t>
  </si>
  <si>
    <t>Jarek Bazylko</t>
  </si>
  <si>
    <t>Optymist</t>
  </si>
  <si>
    <t>Arkadiusz Spychalski</t>
  </si>
  <si>
    <t>DNF</t>
  </si>
  <si>
    <t>DNS</t>
  </si>
  <si>
    <t>M</t>
  </si>
  <si>
    <t>DNF*</t>
  </si>
  <si>
    <t>DNS*</t>
  </si>
  <si>
    <t>4*</t>
  </si>
  <si>
    <t>3*</t>
  </si>
  <si>
    <t>6*</t>
  </si>
  <si>
    <t>8*</t>
  </si>
  <si>
    <t>Żeglarski Puchar Iławy 2017</t>
  </si>
  <si>
    <t>Edward Gaserski</t>
  </si>
  <si>
    <t>S/22</t>
  </si>
  <si>
    <t>HAAKON III</t>
  </si>
  <si>
    <t>Marek Twarogowski</t>
  </si>
  <si>
    <t>VIMA</t>
  </si>
  <si>
    <t>Henryk Olszewicz</t>
  </si>
  <si>
    <t>WZ 0853</t>
  </si>
  <si>
    <t>NOMADA 2</t>
  </si>
  <si>
    <t>Mariusz Boliszewski</t>
  </si>
  <si>
    <t>POL 7</t>
  </si>
  <si>
    <t>Łukasz Pater</t>
  </si>
  <si>
    <t>NOSTER</t>
  </si>
  <si>
    <t>Jacek Samsel</t>
  </si>
  <si>
    <t>POL 2005</t>
  </si>
  <si>
    <t>SANTANA</t>
  </si>
  <si>
    <t>Tomasz Zalesiak</t>
  </si>
  <si>
    <t>POL 13587</t>
  </si>
  <si>
    <t>VOYAGER</t>
  </si>
  <si>
    <t>Zbigniew Kamiński</t>
  </si>
  <si>
    <t>MALUTKA</t>
  </si>
  <si>
    <t>TURBO DZIADKI + babcia</t>
  </si>
  <si>
    <t>Marek Kmieć</t>
  </si>
  <si>
    <t>POL 10810</t>
  </si>
  <si>
    <t>VENCOR</t>
  </si>
  <si>
    <t>Michał Luckiewicz</t>
  </si>
  <si>
    <t>POL 7990</t>
  </si>
  <si>
    <t>NOCNA FURIA</t>
  </si>
  <si>
    <t>Ryszard Osmański</t>
  </si>
  <si>
    <t>ZACAPA</t>
  </si>
  <si>
    <t>Piotr Matwiejczuk</t>
  </si>
  <si>
    <t>ZLEWO</t>
  </si>
  <si>
    <t>POL 33</t>
  </si>
  <si>
    <t>BREPPI.PL</t>
  </si>
  <si>
    <t>N24</t>
  </si>
  <si>
    <t>AUMAA II</t>
  </si>
  <si>
    <t>SALAMANDER</t>
  </si>
  <si>
    <t>Radosław Cierpiał</t>
  </si>
  <si>
    <t>StudioLine (Saturn 23 GT)</t>
  </si>
  <si>
    <t>Jan Pieciukiewicz</t>
  </si>
  <si>
    <t>POL 17220</t>
  </si>
  <si>
    <t>STUDIO LINE</t>
  </si>
  <si>
    <t>Ryszard Dec</t>
  </si>
  <si>
    <t>ARTUS</t>
  </si>
  <si>
    <t>Nella 3 (VIVA 700)</t>
  </si>
  <si>
    <t>Kamil Bądkowski</t>
  </si>
  <si>
    <t>POL 13063</t>
  </si>
  <si>
    <t>VELLA 3</t>
  </si>
  <si>
    <t>Andrzej Rygielski</t>
  </si>
  <si>
    <t>ANDRZELA</t>
  </si>
  <si>
    <t>Bogdan Kalwasński</t>
  </si>
  <si>
    <t>POL 38</t>
  </si>
  <si>
    <t>Maciej Jaskuła</t>
  </si>
  <si>
    <t>GERTRUDA</t>
  </si>
  <si>
    <t>Marian Zieliński</t>
  </si>
  <si>
    <t>MARIBO.pl</t>
  </si>
  <si>
    <t>Piotr Kowalski</t>
  </si>
  <si>
    <t>POL 5007</t>
  </si>
  <si>
    <t>Gamma (Micro POLO)</t>
  </si>
  <si>
    <t>Mirosław Czech</t>
  </si>
  <si>
    <t>POL 8</t>
  </si>
  <si>
    <t>TAŃCZĄCA Z FALAMI</t>
  </si>
  <si>
    <t>Wacław Ściegienny</t>
  </si>
  <si>
    <t>POL 7217</t>
  </si>
  <si>
    <t>KUKIDAR</t>
  </si>
  <si>
    <t>Szymon Swosiński</t>
  </si>
  <si>
    <t>POL 5</t>
  </si>
  <si>
    <t>PERON II</t>
  </si>
  <si>
    <t>BLACK &amp; WHITE</t>
  </si>
  <si>
    <t>Mirosław Sztuba</t>
  </si>
  <si>
    <t>Robert Prajwocki</t>
  </si>
  <si>
    <t>CZARNA PERŁA</t>
  </si>
  <si>
    <t>Paweł Rzepecki</t>
  </si>
  <si>
    <t>GDA 8</t>
  </si>
  <si>
    <t>GAMMA</t>
  </si>
  <si>
    <t>Arkadiusz Kłos</t>
  </si>
  <si>
    <t>GDA 9</t>
  </si>
  <si>
    <t>DELTA</t>
  </si>
  <si>
    <t>Cezary Brędowski</t>
  </si>
  <si>
    <t>Y 175</t>
  </si>
  <si>
    <t>SANBRE</t>
  </si>
  <si>
    <t>Tomasz Kopytko</t>
  </si>
  <si>
    <t>PIĄTKA +</t>
  </si>
  <si>
    <t>Piotr Bokota</t>
  </si>
  <si>
    <t>POL 153</t>
  </si>
  <si>
    <t>SUSZ</t>
  </si>
  <si>
    <t>Adam Kopytko</t>
  </si>
  <si>
    <t>Y 625</t>
  </si>
  <si>
    <t>Karol Michałek</t>
  </si>
  <si>
    <t>CIVITAS KIELCENSIS</t>
  </si>
  <si>
    <t>Paul Simon</t>
  </si>
  <si>
    <t>PLEBANIA</t>
  </si>
  <si>
    <t>Wojciech Spisak</t>
  </si>
  <si>
    <t>POL 17956</t>
  </si>
  <si>
    <t>VOLKSWAGEN LEASING</t>
  </si>
  <si>
    <t xml:space="preserve"> </t>
  </si>
  <si>
    <t>Wojciech Ogrodziński</t>
  </si>
  <si>
    <t>VETUS</t>
  </si>
  <si>
    <t>Andrzej Kęder</t>
  </si>
  <si>
    <t>PROTEST</t>
  </si>
  <si>
    <t>Michał Brzozowski</t>
  </si>
  <si>
    <t>I 2634</t>
  </si>
  <si>
    <t>PZN 034</t>
  </si>
  <si>
    <t>Wojciech Niczyporowicz</t>
  </si>
  <si>
    <t>RGG</t>
  </si>
  <si>
    <t>MOMI</t>
  </si>
  <si>
    <t>Marcin Łącki</t>
  </si>
  <si>
    <t>Paweł Poniatowski</t>
  </si>
  <si>
    <t>dnc</t>
  </si>
  <si>
    <t>5*</t>
  </si>
  <si>
    <t>7*</t>
  </si>
  <si>
    <t>dnc*</t>
  </si>
  <si>
    <t>RET*</t>
  </si>
  <si>
    <t>10*</t>
  </si>
  <si>
    <t>9*</t>
  </si>
  <si>
    <t>DSQ*</t>
  </si>
  <si>
    <t>11*</t>
  </si>
</sst>
</file>

<file path=xl/styles.xml><?xml version="1.0" encoding="utf-8"?>
<styleSheet xmlns="http://schemas.openxmlformats.org/spreadsheetml/2006/main">
  <numFmts count="4">
    <numFmt numFmtId="164" formatCode="#,##0&quot; &quot;\p\k\t\."/>
    <numFmt numFmtId="165" formatCode="yyyy/mm/dd\ &quot;  godz.: &quot;hh:mm"/>
    <numFmt numFmtId="166" formatCode="&quot;data: &quot;yyyy/mm/dd\ &quot; godz.: &quot;hh:mm"/>
    <numFmt numFmtId="167" formatCode="_-* #,##0.00\ _z_ł_-;\-* #,##0.00\ _z_ł_-;_-* \-??\ _z_ł_-;_-@_-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sz val="14"/>
      <color indexed="10"/>
      <name val="Arial CE"/>
      <family val="2"/>
      <charset val="238"/>
    </font>
    <font>
      <b/>
      <vertAlign val="superscript"/>
      <sz val="14"/>
      <name val="Arial CE"/>
      <family val="2"/>
      <charset val="238"/>
    </font>
    <font>
      <b/>
      <sz val="12"/>
      <name val="Times New Roman"/>
      <family val="1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u/>
      <sz val="11"/>
      <color theme="10"/>
      <name val="Calibri"/>
      <family val="2"/>
      <charset val="238"/>
    </font>
    <font>
      <u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theme="0"/>
        <bgColor indexed="6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5" fillId="0" borderId="0"/>
    <xf numFmtId="167" fontId="5" fillId="0" borderId="0" applyFill="0" applyBorder="0" applyAlignment="0" applyProtection="0"/>
    <xf numFmtId="0" fontId="5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165" fontId="0" fillId="0" borderId="0" xfId="0" applyNumberFormat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2" borderId="7" xfId="0" applyFill="1" applyBorder="1" applyAlignment="1">
      <alignment vertical="center"/>
    </xf>
    <xf numFmtId="49" fontId="0" fillId="2" borderId="7" xfId="0" applyNumberFormat="1" applyFill="1" applyBorder="1" applyAlignment="1">
      <alignment horizontal="center" vertical="center"/>
    </xf>
    <xf numFmtId="0" fontId="0" fillId="2" borderId="7" xfId="0" quotePrefix="1" applyFill="1" applyBorder="1" applyAlignment="1">
      <alignment horizontal="center" vertical="center"/>
    </xf>
    <xf numFmtId="49" fontId="0" fillId="2" borderId="7" xfId="0" quotePrefix="1" applyNumberForma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6" fillId="0" borderId="0" xfId="1" applyFont="1" applyBorder="1"/>
    <xf numFmtId="167" fontId="6" fillId="0" borderId="0" xfId="2" applyFont="1" applyFill="1" applyBorder="1" applyAlignment="1" applyProtection="1"/>
    <xf numFmtId="167" fontId="7" fillId="0" borderId="0" xfId="2" applyFont="1" applyFill="1" applyBorder="1" applyAlignment="1" applyProtection="1"/>
    <xf numFmtId="167" fontId="6" fillId="2" borderId="0" xfId="2" applyFont="1" applyFill="1" applyBorder="1" applyAlignment="1" applyProtection="1"/>
    <xf numFmtId="0" fontId="8" fillId="0" borderId="10" xfId="1" applyFont="1" applyFill="1" applyBorder="1"/>
    <xf numFmtId="167" fontId="8" fillId="0" borderId="11" xfId="2" applyFont="1" applyFill="1" applyBorder="1" applyAlignment="1" applyProtection="1"/>
    <xf numFmtId="167" fontId="8" fillId="0" borderId="12" xfId="2" applyFont="1" applyFill="1" applyBorder="1" applyAlignment="1" applyProtection="1"/>
    <xf numFmtId="0" fontId="7" fillId="0" borderId="13" xfId="1" applyFont="1" applyBorder="1" applyAlignment="1">
      <alignment horizontal="center" vertical="top" wrapText="1"/>
    </xf>
    <xf numFmtId="167" fontId="7" fillId="0" borderId="13" xfId="2" applyFont="1" applyFill="1" applyBorder="1" applyAlignment="1" applyProtection="1">
      <alignment horizontal="center" vertical="top" wrapText="1"/>
    </xf>
    <xf numFmtId="167" fontId="7" fillId="3" borderId="13" xfId="2" applyFont="1" applyFill="1" applyBorder="1" applyAlignment="1" applyProtection="1">
      <alignment horizontal="center" vertical="top" wrapText="1"/>
    </xf>
    <xf numFmtId="167" fontId="10" fillId="0" borderId="13" xfId="2" applyFont="1" applyFill="1" applyBorder="1" applyAlignment="1" applyProtection="1">
      <alignment horizontal="center" vertical="center" wrapText="1"/>
    </xf>
    <xf numFmtId="167" fontId="7" fillId="4" borderId="12" xfId="2" applyFont="1" applyFill="1" applyBorder="1" applyAlignment="1" applyProtection="1">
      <alignment horizontal="center" vertical="top" wrapText="1"/>
    </xf>
    <xf numFmtId="0" fontId="7" fillId="0" borderId="0" xfId="1" applyFont="1" applyBorder="1" applyAlignment="1">
      <alignment horizontal="center" vertical="top"/>
    </xf>
    <xf numFmtId="0" fontId="6" fillId="0" borderId="13" xfId="1" applyFont="1" applyBorder="1"/>
    <xf numFmtId="167" fontId="6" fillId="0" borderId="13" xfId="2" applyFont="1" applyFill="1" applyBorder="1" applyAlignment="1" applyProtection="1"/>
    <xf numFmtId="167" fontId="6" fillId="3" borderId="13" xfId="2" applyFont="1" applyFill="1" applyBorder="1" applyAlignment="1" applyProtection="1"/>
    <xf numFmtId="167" fontId="7" fillId="0" borderId="13" xfId="2" applyFont="1" applyFill="1" applyBorder="1" applyAlignment="1" applyProtection="1"/>
    <xf numFmtId="0" fontId="7" fillId="0" borderId="13" xfId="2" applyNumberFormat="1" applyFont="1" applyFill="1" applyBorder="1" applyAlignment="1" applyProtection="1">
      <alignment horizontal="center"/>
    </xf>
    <xf numFmtId="0" fontId="6" fillId="0" borderId="13" xfId="1" applyFont="1" applyBorder="1" applyAlignment="1">
      <alignment horizontal="center"/>
    </xf>
    <xf numFmtId="167" fontId="6" fillId="4" borderId="12" xfId="2" applyFont="1" applyFill="1" applyBorder="1" applyAlignment="1" applyProtection="1"/>
    <xf numFmtId="0" fontId="6" fillId="0" borderId="13" xfId="1" applyFont="1" applyFill="1" applyBorder="1"/>
    <xf numFmtId="0" fontId="5" fillId="0" borderId="0" xfId="3" applyAlignment="1">
      <alignment horizontal="center"/>
    </xf>
    <xf numFmtId="0" fontId="0" fillId="0" borderId="0" xfId="3" applyFont="1" applyAlignment="1">
      <alignment horizontal="center"/>
    </xf>
    <xf numFmtId="0" fontId="12" fillId="0" borderId="14" xfId="3" applyFont="1" applyBorder="1" applyAlignment="1">
      <alignment horizontal="center"/>
    </xf>
    <xf numFmtId="0" fontId="0" fillId="0" borderId="13" xfId="3" applyFont="1" applyBorder="1" applyAlignment="1">
      <alignment horizontal="center"/>
    </xf>
    <xf numFmtId="0" fontId="0" fillId="0" borderId="15" xfId="3" applyFont="1" applyBorder="1" applyAlignment="1">
      <alignment horizontal="center"/>
    </xf>
    <xf numFmtId="0" fontId="0" fillId="0" borderId="14" xfId="3" applyFont="1" applyBorder="1" applyAlignment="1">
      <alignment horizontal="center"/>
    </xf>
    <xf numFmtId="0" fontId="5" fillId="0" borderId="0" xfId="3" applyBorder="1" applyAlignment="1">
      <alignment horizontal="center"/>
    </xf>
    <xf numFmtId="0" fontId="7" fillId="0" borderId="0" xfId="3" applyFont="1"/>
    <xf numFmtId="0" fontId="14" fillId="2" borderId="7" xfId="4" quotePrefix="1" applyFont="1" applyFill="1" applyBorder="1" applyAlignment="1" applyProtection="1">
      <alignment vertical="center"/>
    </xf>
    <xf numFmtId="0" fontId="0" fillId="2" borderId="7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6" xfId="3" applyFont="1" applyBorder="1" applyAlignment="1">
      <alignment horizontal="center"/>
    </xf>
    <xf numFmtId="0" fontId="0" fillId="0" borderId="17" xfId="3" applyFont="1" applyBorder="1" applyAlignment="1">
      <alignment horizontal="center"/>
    </xf>
    <xf numFmtId="0" fontId="0" fillId="0" borderId="0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0" fillId="0" borderId="13" xfId="3" applyFont="1" applyBorder="1" applyAlignment="1">
      <alignment horizontal="center"/>
    </xf>
  </cellXfs>
  <cellStyles count="5">
    <cellStyle name="Dziesiętny 2" xfId="2"/>
    <cellStyle name="Hiperłącze" xfId="4" builtinId="8"/>
    <cellStyle name="Normalny" xfId="0" builtinId="0"/>
    <cellStyle name="Normalny 2" xfId="1"/>
    <cellStyle name="Normalny_pomiar żagla  " xfId="3"/>
  </cellStyles>
  <dxfs count="164"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alignment horizontal="center" vertical="center" textRotation="0" wrapText="0" indent="0" relativeIndent="255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alignment horizontal="center" vertical="center" textRotation="0" wrapText="0" indent="0" relativeIndent="255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alignment horizontal="center" vertical="center" textRotation="0" wrapText="0" indent="0" relativeIndent="255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alignment horizontal="center" vertical="center" textRotation="0" wrapText="0" indent="0" relativeIndent="255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  <alignment horizontal="center" vertical="center" textRotation="0" wrapText="0" indent="0" relativeIndent="255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relativeIndent="255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id="5" name="Tabela5" displayName="Tabela5" ref="B5:F14" totalsRowShown="0" headerRowDxfId="163" dataDxfId="162" tableBorderDxfId="161">
  <tableColumns count="5">
    <tableColumn id="1" name="lp." dataDxfId="160"/>
    <tableColumn id="2" name="sternik" dataDxfId="159"/>
    <tableColumn id="7" name="nr_na_żaglu" dataDxfId="158"/>
    <tableColumn id="4" name="nr_startowy" dataDxfId="157"/>
    <tableColumn id="5" name="nazwa_jachtu" dataDxfId="156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id="9" name="Tabela210" displayName="Tabela210" ref="B5:N17" totalsRowShown="0" headerRowDxfId="71" dataDxfId="69" headerRowBorderDxfId="70" tableBorderDxfId="68" totalsRowBorderDxfId="67">
  <sortState ref="B6:N17">
    <sortCondition ref="B6:B17"/>
  </sortState>
  <tableColumns count="13">
    <tableColumn id="13" name="m-ce" dataDxfId="66"/>
    <tableColumn id="1" name="sternik" dataDxfId="65">
      <calculatedColumnFormula>IFERROR(IF(lista_startowa!C30=0,"",lista_startowa!C30),"")</calculatedColumnFormula>
    </tableColumn>
    <tableColumn id="2" name="nr na żaglu" dataDxfId="64">
      <calculatedColumnFormula>IFERROR(IF(lista_startowa!D30=0,"",lista_startowa!D30),"")</calculatedColumnFormula>
    </tableColumn>
    <tableColumn id="3" name="nr startowy" dataDxfId="63">
      <calculatedColumnFormula>IFERROR(IF(lista_startowa!E30=0,"",lista_startowa!E30),"")</calculatedColumnFormula>
    </tableColumn>
    <tableColumn id="4" name="nazwa jachtu" dataDxfId="62">
      <calculatedColumnFormula>IFERROR(IF(lista_startowa!F30=0,"",lista_startowa!F30),"")</calculatedColumnFormula>
    </tableColumn>
    <tableColumn id="5" name="I" dataDxfId="61"/>
    <tableColumn id="6" name="II" dataDxfId="60"/>
    <tableColumn id="7" name="III" dataDxfId="59"/>
    <tableColumn id="8" name="IV" dataDxfId="58"/>
    <tableColumn id="9" name="V" dataDxfId="57"/>
    <tableColumn id="10" name="VI" dataDxfId="56"/>
    <tableColumn id="11" name="VII" dataDxfId="55"/>
    <tableColumn id="12" name="∑" dataDxfId="54">
      <calculatedColumnFormula>IF(ISBLANK(G6),"",SUM(G6:M6)+(COUNTIF(G6:M6,"DSQ")+COUNTIF(G6:M6,"DNF")+COUNTIF(G6:M6,"OCS")+COUNTIF(G6:M6,"DNC")+COUNTIF(G6:M6,"DNS")+COUNTIF(G6:M6,"DNE")+COUNTIF(G6:M6,"RET")+COUNTIF(G6:M6,"BFD"))*$E$20)</calculatedColumnFormula>
    </tableColumn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id="10" name="Tabela21011" displayName="Tabela21011" ref="B5:N19" totalsRowShown="0" headerRowDxfId="53" dataDxfId="51" headerRowBorderDxfId="52" tableBorderDxfId="50" totalsRowBorderDxfId="49">
  <sortState ref="B6:N19">
    <sortCondition ref="N6:N19"/>
  </sortState>
  <tableColumns count="13">
    <tableColumn id="13" name="m-ce" dataDxfId="48"/>
    <tableColumn id="1" name="sternik" dataDxfId="47">
      <calculatedColumnFormula>IFERROR(IF(lista_startowa!C45=0,"",lista_startowa!C45),"")</calculatedColumnFormula>
    </tableColumn>
    <tableColumn id="2" name="nr na żaglu" dataDxfId="46">
      <calculatedColumnFormula>IFERROR(IF(lista_startowa!D45=0,"",lista_startowa!D45),"")</calculatedColumnFormula>
    </tableColumn>
    <tableColumn id="3" name="nr startowy" dataDxfId="45">
      <calculatedColumnFormula>IFERROR(IF(lista_startowa!E45=0,"",lista_startowa!E45),"")</calculatedColumnFormula>
    </tableColumn>
    <tableColumn id="4" name="nazwa jachtu" dataDxfId="44">
      <calculatedColumnFormula>IFERROR(IF(lista_startowa!F45=0,"",lista_startowa!F45),"")</calculatedColumnFormula>
    </tableColumn>
    <tableColumn id="5" name="I" dataDxfId="43"/>
    <tableColumn id="6" name="II" dataDxfId="42"/>
    <tableColumn id="7" name="III" dataDxfId="41"/>
    <tableColumn id="8" name="IV" dataDxfId="40"/>
    <tableColumn id="9" name="V" dataDxfId="39"/>
    <tableColumn id="10" name="VI" dataDxfId="38"/>
    <tableColumn id="11" name="VII" dataDxfId="37"/>
    <tableColumn id="12" name="∑" dataDxfId="36">
      <calculatedColumnFormula>IF(ISBLANK(G6),"",SUM(G6:M6)+(COUNTIF(G6:M6,"DSQ")+COUNTIF(G6:M6,"DNF")+COUNTIF(G6:M6,"OCS")+COUNTIF(G6:M6,"DNC")+COUNTIF(G6:M6,"DNS")+COUNTIF(G6:M6,"DNE")+COUNTIF(G6:M6,"RET")+COUNTIF(G6:M6,"BFD"))*$E$21)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id="11" name="Tabela2101112" displayName="Tabela2101112" ref="B5:N8" totalsRowShown="0" headerRowDxfId="35" dataDxfId="33" headerRowBorderDxfId="34" tableBorderDxfId="32" totalsRowBorderDxfId="31">
  <sortState ref="B6:N8">
    <sortCondition ref="N6:N8"/>
  </sortState>
  <tableColumns count="13">
    <tableColumn id="13" name="m-ce" dataDxfId="30"/>
    <tableColumn id="1" name="sternik" dataDxfId="29">
      <calculatedColumnFormula>IFERROR(IF(lista_startowa!C62=0,"",lista_startowa!C62),"")</calculatedColumnFormula>
    </tableColumn>
    <tableColumn id="2" name="nr na żaglu" dataDxfId="28">
      <calculatedColumnFormula>IFERROR(IF(lista_startowa!D62=0,"",lista_startowa!D62),"")</calculatedColumnFormula>
    </tableColumn>
    <tableColumn id="3" name="nr startowy" dataDxfId="27">
      <calculatedColumnFormula>IFERROR(IF(lista_startowa!E62=0,"",lista_startowa!E62),"")</calculatedColumnFormula>
    </tableColumn>
    <tableColumn id="4" name="nazwa jachtu" dataDxfId="26">
      <calculatedColumnFormula>IFERROR(IF(lista_startowa!F62=0,"",lista_startowa!F62),"")</calculatedColumnFormula>
    </tableColumn>
    <tableColumn id="5" name="I" dataDxfId="25"/>
    <tableColumn id="6" name="II" dataDxfId="24"/>
    <tableColumn id="7" name="III" dataDxfId="23"/>
    <tableColumn id="8" name="IV" dataDxfId="22"/>
    <tableColumn id="9" name="V" dataDxfId="21"/>
    <tableColumn id="10" name="VI" dataDxfId="20"/>
    <tableColumn id="14" name="VII" dataDxfId="19"/>
    <tableColumn id="12" name="∑" dataDxfId="18">
      <calculatedColumnFormula>IF(ISBLANK(G6),"",SUM(G6:M6)+(COUNTIF(G6:M6,"DSQ")+COUNTIF(G6:M6,"DNF")+COUNTIF(G6:M6,"OCS")+COUNTIF(G6:M6,"DNC")+COUNTIF(G6:M6,"DNS")+COUNTIF(G6:M6,"DNE")+COUNTIF(G6:M6,"RET")+COUNTIF(G6:M6,"BFD"))*$E$10)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id="12" name="Tabela210111213" displayName="Tabela210111213" ref="B5:N15" totalsRowShown="0" headerRowDxfId="17" dataDxfId="15" headerRowBorderDxfId="16" tableBorderDxfId="14" totalsRowBorderDxfId="13">
  <sortState ref="B6:N15">
    <sortCondition ref="B6:B15"/>
  </sortState>
  <tableColumns count="13">
    <tableColumn id="13" name="m-ce" dataDxfId="12"/>
    <tableColumn id="1" name="sternik" dataDxfId="11">
      <calculatedColumnFormula>IFERROR(IF(lista_startowa!C68=0,"",lista_startowa!C68),"")</calculatedColumnFormula>
    </tableColumn>
    <tableColumn id="2" name="nr na żaglu" dataDxfId="10">
      <calculatedColumnFormula>IFERROR(IF(lista_startowa!D68=0,"",lista_startowa!D68),"")</calculatedColumnFormula>
    </tableColumn>
    <tableColumn id="3" name="nr startowy" dataDxfId="9">
      <calculatedColumnFormula>IFERROR(IF(lista_startowa!E68=0,"",lista_startowa!E68),"")</calculatedColumnFormula>
    </tableColumn>
    <tableColumn id="4" name="nazwa jachtu" dataDxfId="8">
      <calculatedColumnFormula>IFERROR(IF(lista_startowa!F68=0,"",lista_startowa!F68),"")</calculatedColumnFormula>
    </tableColumn>
    <tableColumn id="5" name="I" dataDxfId="7"/>
    <tableColumn id="6" name="II" dataDxfId="6"/>
    <tableColumn id="7" name="III" dataDxfId="5"/>
    <tableColumn id="8" name="IV" dataDxfId="4"/>
    <tableColumn id="9" name="V" dataDxfId="3"/>
    <tableColumn id="10" name="VI" dataDxfId="2"/>
    <tableColumn id="11" name="VII" dataDxfId="1"/>
    <tableColumn id="12" name="∑" dataDxfId="0">
      <calculatedColumnFormula>IF(ISBLANK(G6),"",SUM(G6:M6)+(COUNTIF(G6:M6,"DSQ")+COUNTIF(G6:M6,"DNF")+COUNTIF(G6:M6,"OCS")+COUNTIF(G6:M6,"DNC")+COUNTIF(G6:M6,"DNS")+COUNTIF(G6:M6,"DNE")+COUNTIF(G6:M6,"RET")+COUNTIF(G6:M6,"BFD"))*$E$17)</calculatedColumnFormula>
    </tableColumn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Tabela6" displayName="Tabela6" ref="B17:F26" totalsRowShown="0" headerRowDxfId="155" dataDxfId="154" tableBorderDxfId="153">
  <tableColumns count="5">
    <tableColumn id="1" name="lp." dataDxfId="152"/>
    <tableColumn id="2" name="sternik" dataDxfId="151"/>
    <tableColumn id="7" name="nr_na_żaglu" dataDxfId="150"/>
    <tableColumn id="4" name="nr_startowy" dataDxfId="149"/>
    <tableColumn id="5" name="nazwa_jachtu" dataDxfId="148"/>
  </tableColumns>
  <tableStyleInfo name="TableStyleLight15" showFirstColumn="0" showLastColumn="0" showRowStripes="1" showColumnStripes="0"/>
</table>
</file>

<file path=xl/tables/table3.xml><?xml version="1.0" encoding="utf-8"?>
<table xmlns="http://schemas.openxmlformats.org/spreadsheetml/2006/main" id="3" name="Tabela7" displayName="Tabela7" ref="B29:F41" totalsRowShown="0" headerRowDxfId="147" dataDxfId="146" tableBorderDxfId="145">
  <tableColumns count="5">
    <tableColumn id="1" name="lp." dataDxfId="144"/>
    <tableColumn id="2" name="sternik" dataDxfId="143"/>
    <tableColumn id="7" name="nr_na_żaglu" dataDxfId="142"/>
    <tableColumn id="4" name="nr_startowy" dataDxfId="141"/>
    <tableColumn id="5" name="nazwa_jachtu" dataDxfId="140"/>
  </tableColumns>
  <tableStyleInfo name="TableStyleLight15" showFirstColumn="0" showLastColumn="0" showRowStripes="1" showColumnStripes="0"/>
</table>
</file>

<file path=xl/tables/table4.xml><?xml version="1.0" encoding="utf-8"?>
<table xmlns="http://schemas.openxmlformats.org/spreadsheetml/2006/main" id="6" name="Tabela8" displayName="Tabela8" ref="B44:F58" totalsRowShown="0" headerRowDxfId="139" dataDxfId="138" tableBorderDxfId="137">
  <tableColumns count="5">
    <tableColumn id="1" name="lp." dataDxfId="136"/>
    <tableColumn id="2" name="sternik" dataDxfId="135"/>
    <tableColumn id="7" name="nr_na_żaglu" dataDxfId="134"/>
    <tableColumn id="4" name="nr_startowy" dataDxfId="133">
      <calculatedColumnFormula>IFERROR(IF(lista_startowa!E77=0,"",lista_startowa!E77),"")</calculatedColumnFormula>
    </tableColumn>
    <tableColumn id="5" name="nazwa_jachtu" dataDxfId="132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7" name="Tabela9" displayName="Tabela9" ref="B61:F64" totalsRowShown="0" headerRowDxfId="131" dataDxfId="130" tableBorderDxfId="129">
  <tableColumns count="5">
    <tableColumn id="1" name="lp." dataDxfId="128"/>
    <tableColumn id="2" name="sternik" dataDxfId="127"/>
    <tableColumn id="7" name="nr_na_żaglu" dataDxfId="126"/>
    <tableColumn id="4" name="nr_startowy" dataDxfId="125"/>
    <tableColumn id="5" name="nazwa_jachtu" dataDxfId="124"/>
  </tableColumns>
  <tableStyleInfo name="TableStyleLight15" showFirstColumn="0" showLastColumn="0" showRowStripes="1" showColumnStripes="0"/>
</table>
</file>

<file path=xl/tables/table6.xml><?xml version="1.0" encoding="utf-8"?>
<table xmlns="http://schemas.openxmlformats.org/spreadsheetml/2006/main" id="8" name="Tabela99" displayName="Tabela99" ref="B67:F77" totalsRowShown="0" headerRowDxfId="123" dataDxfId="122" tableBorderDxfId="121">
  <tableColumns count="5">
    <tableColumn id="1" name="lp." dataDxfId="120"/>
    <tableColumn id="2" name="sternik" dataDxfId="119"/>
    <tableColumn id="7" name="nr_na_żaglu" dataDxfId="118"/>
    <tableColumn id="4" name="nr_startowy" dataDxfId="117"/>
    <tableColumn id="5" name="nazwa_jachtu" dataDxfId="116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id="13" name="Tabela9914" displayName="Tabela9914" ref="B80:F90" totalsRowShown="0" headerRowDxfId="115" dataDxfId="114" tableBorderDxfId="113">
  <tableColumns count="5">
    <tableColumn id="1" name="lp." dataDxfId="112"/>
    <tableColumn id="2" name="sternik" dataDxfId="111"/>
    <tableColumn id="7" name="nr_na_żaglu" dataDxfId="110"/>
    <tableColumn id="4" name="nr_startowy" dataDxfId="109"/>
    <tableColumn id="5" name="nazwa_jachtu" dataDxfId="108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id="1" name="Tabela1" displayName="Tabela1" ref="B5:N14" totalsRowShown="0" headerRowDxfId="107" dataDxfId="105" headerRowBorderDxfId="106" tableBorderDxfId="104" totalsRowBorderDxfId="103">
  <sortState ref="B6:N14">
    <sortCondition ref="N6:N14"/>
  </sortState>
  <tableColumns count="13">
    <tableColumn id="13" name="m-ce" dataDxfId="102"/>
    <tableColumn id="1" name="sternik" dataDxfId="101">
      <calculatedColumnFormula>IFERROR(IF(lista_startowa!C6=0,"",lista_startowa!C6),"")</calculatedColumnFormula>
    </tableColumn>
    <tableColumn id="2" name="nr na żaglu" dataDxfId="100">
      <calculatedColumnFormula>IFERROR(IF(lista_startowa!D6=0,"",lista_startowa!D6),"")</calculatedColumnFormula>
    </tableColumn>
    <tableColumn id="3" name="nr startowy" dataDxfId="99">
      <calculatedColumnFormula>IFERROR(IF(lista_startowa!E6=0,"",lista_startowa!E6),"")</calculatedColumnFormula>
    </tableColumn>
    <tableColumn id="4" name="nazwa jachtu" dataDxfId="98">
      <calculatedColumnFormula>IFERROR(IF(lista_startowa!F6=0,"",lista_startowa!F6),"")</calculatedColumnFormula>
    </tableColumn>
    <tableColumn id="5" name="I" dataDxfId="97"/>
    <tableColumn id="6" name="II" dataDxfId="96"/>
    <tableColumn id="7" name="III" dataDxfId="95"/>
    <tableColumn id="8" name="IV" dataDxfId="94"/>
    <tableColumn id="9" name="V" dataDxfId="93"/>
    <tableColumn id="10" name="VI" dataDxfId="92"/>
    <tableColumn id="11" name="VII" dataDxfId="91"/>
    <tableColumn id="12" name="∑" dataDxfId="90">
      <calculatedColumnFormula>IF(ISBLANK(G6),"",SUM(G6:M6)+(COUNTIF(G6:M6,"DSQ")+COUNTIF(G6:M6,"DNF")+COUNTIF(G6:M6,"OCS")+COUNTIF(G6:M6,"DNC")+COUNTIF(G6:M6,"DNS")+COUNTIF(G6:M6,"DNE")+COUNTIF(G6:M6,"RET")+COUNTIF(G6:M6,"BFD"))*$E$16)</calculatedColumnFormula>
    </tableColumn>
  </tableColumns>
  <tableStyleInfo name="TableStyleLight15" showFirstColumn="0" showLastColumn="0" showRowStripes="1" showColumnStripes="0"/>
</table>
</file>

<file path=xl/tables/table9.xml><?xml version="1.0" encoding="utf-8"?>
<table xmlns="http://schemas.openxmlformats.org/spreadsheetml/2006/main" id="4" name="Tabela2" displayName="Tabela2" ref="B5:N14" totalsRowShown="0" headerRowDxfId="89" dataDxfId="87" headerRowBorderDxfId="88" tableBorderDxfId="86" totalsRowBorderDxfId="85">
  <sortState ref="B6:N14">
    <sortCondition ref="N6:N14"/>
  </sortState>
  <tableColumns count="13">
    <tableColumn id="13" name="m-ce" dataDxfId="84"/>
    <tableColumn id="1" name="sternik" dataDxfId="83">
      <calculatedColumnFormula>IFERROR(IF(lista_startowa!C18=0,"",lista_startowa!C18),"")</calculatedColumnFormula>
    </tableColumn>
    <tableColumn id="2" name="nr na żaglu" dataDxfId="82">
      <calculatedColumnFormula>IFERROR(IF(lista_startowa!D18=0,"",lista_startowa!D18),"")</calculatedColumnFormula>
    </tableColumn>
    <tableColumn id="3" name="nr startowy" dataDxfId="81">
      <calculatedColumnFormula>IFERROR(IF(lista_startowa!E18=0,"",lista_startowa!E18),"")</calculatedColumnFormula>
    </tableColumn>
    <tableColumn id="4" name="nazwa jachtu" dataDxfId="80">
      <calculatedColumnFormula>IFERROR(IF(lista_startowa!F18=0,"",lista_startowa!F18),"")</calculatedColumnFormula>
    </tableColumn>
    <tableColumn id="5" name="I" dataDxfId="79"/>
    <tableColumn id="6" name="II" dataDxfId="78"/>
    <tableColumn id="7" name="III" dataDxfId="77"/>
    <tableColumn id="8" name="IV" dataDxfId="76"/>
    <tableColumn id="9" name="V" dataDxfId="75"/>
    <tableColumn id="10" name="VI" dataDxfId="74"/>
    <tableColumn id="11" name="VII" dataDxfId="73"/>
    <tableColumn id="12" name="∑" dataDxfId="72">
      <calculatedColumnFormula>IF(ISBLANK(G6),"",SUM(G6:M6)+(COUNTIF(G6:M6,"DSQ")+COUNTIF(G6:M6,"DNF")+COUNTIF(G6:M6,"OCS")+COUNTIF(G6:M6,"DNC")+COUNTIF(G6:M6,"DNS")+COUNTIF(G6:M6,"DNE")+COUNTIF(G6:M6,"RET")+COUNTIF(G6:M6,"BFD"))*$E$16)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1">
    <pageSetUpPr fitToPage="1"/>
  </sheetPr>
  <dimension ref="B1:F90"/>
  <sheetViews>
    <sheetView topLeftCell="A22" workbookViewId="0">
      <selection activeCell="K59" sqref="K59"/>
    </sheetView>
  </sheetViews>
  <sheetFormatPr defaultRowHeight="15"/>
  <cols>
    <col min="2" max="2" width="8.42578125" style="3" customWidth="1"/>
    <col min="3" max="3" width="27.42578125" style="1" customWidth="1"/>
    <col min="4" max="4" width="14.7109375" style="63" customWidth="1"/>
    <col min="5" max="5" width="13.140625" style="4" customWidth="1"/>
    <col min="6" max="6" width="38.85546875" style="1" customWidth="1"/>
  </cols>
  <sheetData>
    <row r="1" spans="2:6" ht="23.25">
      <c r="B1" s="66" t="s">
        <v>21</v>
      </c>
      <c r="C1" s="66"/>
      <c r="D1" s="66"/>
      <c r="E1" s="66"/>
      <c r="F1" s="66"/>
    </row>
    <row r="2" spans="2:6" ht="5.25" customHeight="1"/>
    <row r="3" spans="2:6" ht="32.25" customHeight="1">
      <c r="B3" s="67" t="s">
        <v>194</v>
      </c>
      <c r="C3" s="67"/>
      <c r="D3" s="67"/>
      <c r="E3" s="67"/>
      <c r="F3" s="67"/>
    </row>
    <row r="4" spans="2:6" ht="15" customHeight="1">
      <c r="B4" s="22" t="s">
        <v>22</v>
      </c>
      <c r="E4" s="65">
        <f ca="1">NOW()</f>
        <v>42975.632722800925</v>
      </c>
      <c r="F4" s="65"/>
    </row>
    <row r="5" spans="2:6">
      <c r="B5" s="18" t="s">
        <v>20</v>
      </c>
      <c r="C5" s="19" t="s">
        <v>0</v>
      </c>
      <c r="D5" s="64" t="s">
        <v>18</v>
      </c>
      <c r="E5" s="19" t="s">
        <v>17</v>
      </c>
      <c r="F5" s="19" t="s">
        <v>19</v>
      </c>
    </row>
    <row r="6" spans="2:6">
      <c r="B6" s="17">
        <v>1</v>
      </c>
      <c r="C6" s="23" t="s">
        <v>203</v>
      </c>
      <c r="D6" s="24" t="s">
        <v>204</v>
      </c>
      <c r="E6" s="26"/>
      <c r="F6" s="23" t="s">
        <v>215</v>
      </c>
    </row>
    <row r="7" spans="2:6">
      <c r="B7" s="17">
        <v>2</v>
      </c>
      <c r="C7" s="23" t="s">
        <v>184</v>
      </c>
      <c r="D7" s="24"/>
      <c r="E7" s="24" t="s">
        <v>228</v>
      </c>
      <c r="F7" s="23" t="s">
        <v>229</v>
      </c>
    </row>
    <row r="8" spans="2:6">
      <c r="B8" s="17">
        <v>3</v>
      </c>
      <c r="C8" s="23" t="s">
        <v>242</v>
      </c>
      <c r="D8" s="24"/>
      <c r="E8" s="24"/>
      <c r="F8" s="23" t="s">
        <v>243</v>
      </c>
    </row>
    <row r="9" spans="2:6">
      <c r="B9" s="17">
        <v>4</v>
      </c>
      <c r="C9" s="23" t="s">
        <v>246</v>
      </c>
      <c r="D9" s="24"/>
      <c r="E9" s="24"/>
      <c r="F9" s="23" t="s">
        <v>247</v>
      </c>
    </row>
    <row r="10" spans="2:6">
      <c r="B10" s="17">
        <v>5</v>
      </c>
      <c r="C10" s="23" t="s">
        <v>266</v>
      </c>
      <c r="D10" s="24" t="s">
        <v>267</v>
      </c>
      <c r="E10" s="24"/>
      <c r="F10" s="23" t="s">
        <v>268</v>
      </c>
    </row>
    <row r="11" spans="2:6">
      <c r="B11" s="17">
        <v>6</v>
      </c>
      <c r="C11" s="23" t="s">
        <v>269</v>
      </c>
      <c r="D11" s="24" t="s">
        <v>270</v>
      </c>
      <c r="E11" s="24"/>
      <c r="F11" s="23" t="s">
        <v>271</v>
      </c>
    </row>
    <row r="12" spans="2:6">
      <c r="B12" s="17">
        <v>7</v>
      </c>
      <c r="C12" s="23" t="s">
        <v>280</v>
      </c>
      <c r="D12" s="24" t="s">
        <v>281</v>
      </c>
      <c r="E12" s="24"/>
      <c r="F12" s="23"/>
    </row>
    <row r="13" spans="2:6">
      <c r="B13" s="17">
        <v>8</v>
      </c>
      <c r="C13" s="23" t="s">
        <v>292</v>
      </c>
      <c r="D13" s="24" t="s">
        <v>296</v>
      </c>
      <c r="E13" s="24"/>
      <c r="F13" s="23" t="s">
        <v>293</v>
      </c>
    </row>
    <row r="14" spans="2:6">
      <c r="B14" s="17">
        <v>9</v>
      </c>
      <c r="C14" s="23" t="s">
        <v>248</v>
      </c>
      <c r="D14" s="24"/>
      <c r="E14" s="24"/>
      <c r="F14" s="23" t="s">
        <v>249</v>
      </c>
    </row>
    <row r="15" spans="2:6">
      <c r="E15" s="21"/>
      <c r="F15"/>
    </row>
    <row r="16" spans="2:6">
      <c r="B16" s="22" t="s">
        <v>23</v>
      </c>
      <c r="E16" s="65">
        <f ca="1">NOW()</f>
        <v>42975.632722800925</v>
      </c>
      <c r="F16" s="65"/>
    </row>
    <row r="17" spans="2:6">
      <c r="B17" s="18" t="s">
        <v>20</v>
      </c>
      <c r="C17" s="19" t="s">
        <v>0</v>
      </c>
      <c r="D17" s="64" t="s">
        <v>18</v>
      </c>
      <c r="E17" s="19" t="s">
        <v>17</v>
      </c>
      <c r="F17" s="19" t="s">
        <v>19</v>
      </c>
    </row>
    <row r="18" spans="2:6">
      <c r="B18" s="17">
        <v>1</v>
      </c>
      <c r="C18" s="23" t="s">
        <v>181</v>
      </c>
      <c r="D18" s="24" t="s">
        <v>25</v>
      </c>
      <c r="E18" s="24"/>
      <c r="F18" s="23" t="s">
        <v>26</v>
      </c>
    </row>
    <row r="19" spans="2:6">
      <c r="B19" s="17">
        <v>2</v>
      </c>
      <c r="C19" s="23" t="s">
        <v>205</v>
      </c>
      <c r="D19" s="24"/>
      <c r="E19" s="24" t="s">
        <v>289</v>
      </c>
      <c r="F19" s="23" t="s">
        <v>206</v>
      </c>
    </row>
    <row r="20" spans="2:6">
      <c r="B20" s="17">
        <v>3</v>
      </c>
      <c r="C20" s="23" t="s">
        <v>216</v>
      </c>
      <c r="D20" s="24" t="s">
        <v>217</v>
      </c>
      <c r="E20" s="24"/>
      <c r="F20" s="23" t="s">
        <v>218</v>
      </c>
    </row>
    <row r="21" spans="2:6">
      <c r="B21" s="17">
        <v>4</v>
      </c>
      <c r="C21" s="23" t="s">
        <v>231</v>
      </c>
      <c r="D21" s="24"/>
      <c r="E21" s="24"/>
      <c r="F21" s="23" t="s">
        <v>230</v>
      </c>
    </row>
    <row r="22" spans="2:6">
      <c r="B22" s="17">
        <v>5</v>
      </c>
      <c r="C22" s="23" t="s">
        <v>233</v>
      </c>
      <c r="D22" s="24" t="s">
        <v>234</v>
      </c>
      <c r="E22" s="24"/>
      <c r="F22" s="23" t="s">
        <v>235</v>
      </c>
    </row>
    <row r="23" spans="2:6">
      <c r="B23" s="17">
        <v>6</v>
      </c>
      <c r="C23" s="23" t="s">
        <v>239</v>
      </c>
      <c r="D23" s="24" t="s">
        <v>240</v>
      </c>
      <c r="E23" s="24"/>
      <c r="F23" s="23" t="s">
        <v>241</v>
      </c>
    </row>
    <row r="24" spans="2:6">
      <c r="B24" s="17">
        <v>7</v>
      </c>
      <c r="C24" s="23" t="s">
        <v>275</v>
      </c>
      <c r="D24" s="24"/>
      <c r="E24" s="24"/>
      <c r="F24" s="23" t="s">
        <v>276</v>
      </c>
    </row>
    <row r="25" spans="2:6">
      <c r="B25" s="17">
        <v>8</v>
      </c>
      <c r="C25" s="23" t="s">
        <v>282</v>
      </c>
      <c r="D25" s="24" t="s">
        <v>137</v>
      </c>
      <c r="E25" s="24"/>
      <c r="F25" s="23" t="s">
        <v>283</v>
      </c>
    </row>
    <row r="26" spans="2:6">
      <c r="B26" s="17">
        <v>9</v>
      </c>
      <c r="C26" s="23" t="s">
        <v>224</v>
      </c>
      <c r="D26" s="24"/>
      <c r="E26" s="24"/>
      <c r="F26" s="23" t="s">
        <v>225</v>
      </c>
    </row>
    <row r="28" spans="2:6">
      <c r="B28" s="22" t="s">
        <v>24</v>
      </c>
      <c r="E28" s="65">
        <f ca="1">NOW()</f>
        <v>42975.632722800925</v>
      </c>
      <c r="F28" s="65"/>
    </row>
    <row r="29" spans="2:6">
      <c r="B29" s="18" t="s">
        <v>20</v>
      </c>
      <c r="C29" s="19" t="s">
        <v>0</v>
      </c>
      <c r="D29" s="64" t="s">
        <v>18</v>
      </c>
      <c r="E29" s="19" t="s">
        <v>17</v>
      </c>
      <c r="F29" s="19" t="s">
        <v>19</v>
      </c>
    </row>
    <row r="30" spans="2:6">
      <c r="B30" s="17">
        <v>1</v>
      </c>
      <c r="C30" s="23" t="s">
        <v>207</v>
      </c>
      <c r="D30" s="24" t="s">
        <v>208</v>
      </c>
      <c r="E30" s="26"/>
      <c r="F30" s="23" t="s">
        <v>209</v>
      </c>
    </row>
    <row r="31" spans="2:6">
      <c r="B31" s="17">
        <v>2</v>
      </c>
      <c r="C31" s="23" t="s">
        <v>210</v>
      </c>
      <c r="D31" s="24" t="s">
        <v>211</v>
      </c>
      <c r="E31" s="24"/>
      <c r="F31" s="23" t="s">
        <v>212</v>
      </c>
    </row>
    <row r="32" spans="2:6">
      <c r="B32" s="17">
        <v>3</v>
      </c>
      <c r="C32" s="23" t="s">
        <v>213</v>
      </c>
      <c r="D32" s="24"/>
      <c r="E32" s="24"/>
      <c r="F32" s="23" t="s">
        <v>214</v>
      </c>
    </row>
    <row r="33" spans="2:6">
      <c r="B33" s="17">
        <v>4</v>
      </c>
      <c r="C33" s="23" t="s">
        <v>222</v>
      </c>
      <c r="D33" s="24"/>
      <c r="E33" s="24"/>
      <c r="F33" s="23" t="s">
        <v>223</v>
      </c>
    </row>
    <row r="34" spans="2:6">
      <c r="B34" s="17">
        <v>5</v>
      </c>
      <c r="C34" s="23" t="s">
        <v>253</v>
      </c>
      <c r="D34" s="24" t="s">
        <v>254</v>
      </c>
      <c r="E34" s="24"/>
      <c r="F34" s="23" t="s">
        <v>255</v>
      </c>
    </row>
    <row r="35" spans="2:6">
      <c r="B35" s="17">
        <v>6</v>
      </c>
      <c r="C35" s="23" t="s">
        <v>263</v>
      </c>
      <c r="D35" s="24"/>
      <c r="E35" s="24"/>
      <c r="F35" s="23" t="s">
        <v>262</v>
      </c>
    </row>
    <row r="36" spans="2:6">
      <c r="B36" s="17">
        <v>7</v>
      </c>
      <c r="C36" s="23" t="s">
        <v>264</v>
      </c>
      <c r="D36" s="24"/>
      <c r="E36" s="24"/>
      <c r="F36" s="23" t="s">
        <v>265</v>
      </c>
    </row>
    <row r="37" spans="2:6">
      <c r="B37" s="17">
        <v>8</v>
      </c>
      <c r="C37" s="23" t="s">
        <v>272</v>
      </c>
      <c r="D37" s="24" t="s">
        <v>273</v>
      </c>
      <c r="E37" s="24"/>
      <c r="F37" s="23" t="s">
        <v>274</v>
      </c>
    </row>
    <row r="38" spans="2:6">
      <c r="B38" s="17">
        <v>9</v>
      </c>
      <c r="C38" s="23" t="s">
        <v>286</v>
      </c>
      <c r="D38" s="24" t="s">
        <v>287</v>
      </c>
      <c r="E38" s="24"/>
      <c r="F38" s="23" t="s">
        <v>288</v>
      </c>
    </row>
    <row r="39" spans="2:6">
      <c r="B39" s="17">
        <v>10</v>
      </c>
      <c r="C39" s="23" t="s">
        <v>294</v>
      </c>
      <c r="D39" s="24" t="s">
        <v>295</v>
      </c>
      <c r="E39" s="24"/>
      <c r="F39" s="23" t="s">
        <v>152</v>
      </c>
    </row>
    <row r="40" spans="2:6">
      <c r="B40" s="17">
        <v>11</v>
      </c>
      <c r="C40" s="23" t="s">
        <v>297</v>
      </c>
      <c r="D40" s="24"/>
      <c r="E40" s="24"/>
      <c r="F40" s="23" t="s">
        <v>298</v>
      </c>
    </row>
    <row r="41" spans="2:6">
      <c r="B41" s="17">
        <v>12</v>
      </c>
      <c r="C41" s="23" t="s">
        <v>27</v>
      </c>
      <c r="D41" s="24" t="s">
        <v>180</v>
      </c>
      <c r="E41" s="24" t="s">
        <v>174</v>
      </c>
      <c r="F41" s="23" t="s">
        <v>174</v>
      </c>
    </row>
    <row r="43" spans="2:6">
      <c r="B43" s="22" t="s">
        <v>177</v>
      </c>
      <c r="E43" s="65">
        <f ca="1">NOW()</f>
        <v>42975.632722800925</v>
      </c>
      <c r="F43" s="65"/>
    </row>
    <row r="44" spans="2:6">
      <c r="B44" s="18" t="s">
        <v>20</v>
      </c>
      <c r="C44" s="19" t="s">
        <v>0</v>
      </c>
      <c r="D44" s="64" t="s">
        <v>18</v>
      </c>
      <c r="E44" s="19" t="s">
        <v>17</v>
      </c>
      <c r="F44" s="19" t="s">
        <v>19</v>
      </c>
    </row>
    <row r="45" spans="2:6">
      <c r="B45" s="27">
        <v>1</v>
      </c>
      <c r="C45" s="23" t="s">
        <v>195</v>
      </c>
      <c r="D45" s="24" t="s">
        <v>196</v>
      </c>
      <c r="E45" s="61" t="str">
        <f>IFERROR(IF(lista_startowa!E77=0,"",lista_startowa!E77),"")</f>
        <v/>
      </c>
      <c r="F45" s="23" t="s">
        <v>299</v>
      </c>
    </row>
    <row r="46" spans="2:6">
      <c r="B46" s="27">
        <v>2</v>
      </c>
      <c r="C46" s="23" t="s">
        <v>300</v>
      </c>
      <c r="D46" s="24"/>
      <c r="E46" s="61"/>
      <c r="F46" s="23" t="s">
        <v>197</v>
      </c>
    </row>
    <row r="47" spans="2:6">
      <c r="B47" s="27">
        <v>3</v>
      </c>
      <c r="C47" s="23" t="s">
        <v>200</v>
      </c>
      <c r="D47" s="24" t="s">
        <v>201</v>
      </c>
      <c r="E47" s="61"/>
      <c r="F47" s="23" t="s">
        <v>202</v>
      </c>
    </row>
    <row r="48" spans="2:6">
      <c r="B48" s="27">
        <v>4</v>
      </c>
      <c r="C48" s="23" t="s">
        <v>219</v>
      </c>
      <c r="D48" s="24" t="s">
        <v>220</v>
      </c>
      <c r="E48" s="61"/>
      <c r="F48" s="23" t="s">
        <v>221</v>
      </c>
    </row>
    <row r="49" spans="2:6">
      <c r="B49" s="27">
        <v>5</v>
      </c>
      <c r="C49" s="23" t="s">
        <v>301</v>
      </c>
      <c r="D49" s="24" t="s">
        <v>226</v>
      </c>
      <c r="E49" s="61"/>
      <c r="F49" s="23" t="s">
        <v>227</v>
      </c>
    </row>
    <row r="50" spans="2:6">
      <c r="B50" s="27">
        <v>6</v>
      </c>
      <c r="C50" s="23" t="s">
        <v>236</v>
      </c>
      <c r="D50" s="24"/>
      <c r="E50" s="61"/>
      <c r="F50" s="23" t="s">
        <v>237</v>
      </c>
    </row>
    <row r="51" spans="2:6">
      <c r="B51" s="27">
        <v>7</v>
      </c>
      <c r="C51" s="8" t="s">
        <v>244</v>
      </c>
      <c r="D51" s="9" t="s">
        <v>245</v>
      </c>
      <c r="E51" s="61"/>
      <c r="F51" s="8" t="str">
        <f>IFERROR(IF(lista_startowa!F83=0,"",lista_startowa!F83),"")</f>
        <v/>
      </c>
    </row>
    <row r="52" spans="2:6">
      <c r="B52" s="27">
        <v>8</v>
      </c>
      <c r="C52" s="23" t="s">
        <v>250</v>
      </c>
      <c r="D52" s="62" t="s">
        <v>251</v>
      </c>
      <c r="E52" s="61"/>
      <c r="F52" s="23"/>
    </row>
    <row r="53" spans="2:6">
      <c r="B53" s="27">
        <v>9</v>
      </c>
      <c r="C53" s="23" t="s">
        <v>256</v>
      </c>
      <c r="D53" s="62" t="s">
        <v>257</v>
      </c>
      <c r="E53" s="61"/>
      <c r="F53" s="23" t="s">
        <v>258</v>
      </c>
    </row>
    <row r="54" spans="2:6">
      <c r="B54" s="27">
        <v>10</v>
      </c>
      <c r="C54" s="23" t="s">
        <v>259</v>
      </c>
      <c r="D54" s="62" t="s">
        <v>260</v>
      </c>
      <c r="E54" s="61"/>
      <c r="F54" s="23" t="s">
        <v>261</v>
      </c>
    </row>
    <row r="55" spans="2:6">
      <c r="B55" s="27">
        <v>11</v>
      </c>
      <c r="C55" s="23" t="s">
        <v>277</v>
      </c>
      <c r="D55" s="62" t="s">
        <v>278</v>
      </c>
      <c r="E55" s="61"/>
      <c r="F55" s="23" t="s">
        <v>279</v>
      </c>
    </row>
    <row r="56" spans="2:6">
      <c r="B56" s="27">
        <v>12</v>
      </c>
      <c r="C56" s="23" t="s">
        <v>284</v>
      </c>
      <c r="D56" s="62"/>
      <c r="E56" s="61"/>
      <c r="F56" s="23" t="s">
        <v>285</v>
      </c>
    </row>
    <row r="57" spans="2:6">
      <c r="B57" s="27">
        <v>13</v>
      </c>
      <c r="C57" s="23" t="s">
        <v>290</v>
      </c>
      <c r="D57" s="62"/>
      <c r="E57" s="61" t="str">
        <f>IFERROR(IF(lista_startowa!E89=0,"",lista_startowa!E89),"")</f>
        <v/>
      </c>
      <c r="F57" s="23" t="s">
        <v>291</v>
      </c>
    </row>
    <row r="58" spans="2:6">
      <c r="B58" s="27">
        <v>14</v>
      </c>
      <c r="C58" s="23" t="s">
        <v>198</v>
      </c>
      <c r="D58" s="24"/>
      <c r="E58" s="61"/>
      <c r="F58" s="23" t="s">
        <v>199</v>
      </c>
    </row>
    <row r="60" spans="2:6">
      <c r="B60" s="22" t="s">
        <v>178</v>
      </c>
      <c r="E60" s="65">
        <f ca="1">NOW()</f>
        <v>42975.632722800925</v>
      </c>
      <c r="F60" s="65"/>
    </row>
    <row r="61" spans="2:6">
      <c r="B61" s="18" t="s">
        <v>20</v>
      </c>
      <c r="C61" s="19" t="s">
        <v>0</v>
      </c>
      <c r="D61" s="64" t="s">
        <v>18</v>
      </c>
      <c r="E61" s="19" t="s">
        <v>17</v>
      </c>
      <c r="F61" s="19" t="s">
        <v>19</v>
      </c>
    </row>
    <row r="62" spans="2:6">
      <c r="B62" s="17">
        <v>1</v>
      </c>
      <c r="C62" s="23"/>
      <c r="D62" s="24"/>
      <c r="E62" s="25"/>
      <c r="F62" s="23"/>
    </row>
    <row r="63" spans="2:6">
      <c r="B63" s="17">
        <v>2</v>
      </c>
      <c r="C63" s="23"/>
      <c r="D63" s="24"/>
      <c r="E63" s="24"/>
      <c r="F63" s="23"/>
    </row>
    <row r="64" spans="2:6">
      <c r="B64" s="17">
        <v>3</v>
      </c>
      <c r="C64" s="23"/>
      <c r="D64" s="24"/>
      <c r="E64" s="24"/>
      <c r="F64" s="23"/>
    </row>
    <row r="66" spans="2:6">
      <c r="B66" s="22" t="s">
        <v>179</v>
      </c>
      <c r="E66" s="65">
        <f ca="1">NOW()</f>
        <v>42975.632722800925</v>
      </c>
      <c r="F66" s="65"/>
    </row>
    <row r="67" spans="2:6">
      <c r="B67" s="18" t="s">
        <v>20</v>
      </c>
      <c r="C67" s="19" t="s">
        <v>0</v>
      </c>
      <c r="D67" s="64" t="s">
        <v>18</v>
      </c>
      <c r="E67" s="19" t="s">
        <v>17</v>
      </c>
      <c r="F67" s="19" t="s">
        <v>19</v>
      </c>
    </row>
    <row r="68" spans="2:6">
      <c r="B68" s="17">
        <v>1</v>
      </c>
      <c r="C68" s="23"/>
      <c r="D68" s="24"/>
      <c r="E68" s="25"/>
      <c r="F68" s="23"/>
    </row>
    <row r="69" spans="2:6">
      <c r="B69" s="17">
        <v>2</v>
      </c>
      <c r="C69" s="23"/>
      <c r="D69" s="24"/>
      <c r="E69" s="15"/>
      <c r="F69" s="23"/>
    </row>
    <row r="70" spans="2:6">
      <c r="B70" s="17">
        <v>3</v>
      </c>
      <c r="C70" s="23"/>
      <c r="D70" s="24"/>
      <c r="E70" s="15"/>
      <c r="F70" s="16"/>
    </row>
    <row r="71" spans="2:6">
      <c r="B71" s="17">
        <v>4</v>
      </c>
      <c r="C71" s="23"/>
      <c r="D71" s="24"/>
      <c r="E71" s="15"/>
      <c r="F71" s="23"/>
    </row>
    <row r="72" spans="2:6">
      <c r="B72" s="17">
        <v>5</v>
      </c>
      <c r="C72" s="23"/>
      <c r="D72" s="24"/>
      <c r="E72" s="15"/>
      <c r="F72" s="23"/>
    </row>
    <row r="73" spans="2:6">
      <c r="B73" s="17">
        <v>6</v>
      </c>
      <c r="C73" s="23"/>
      <c r="D73" s="24"/>
      <c r="E73" s="15"/>
      <c r="F73" s="60"/>
    </row>
    <row r="74" spans="2:6">
      <c r="B74" s="17">
        <v>7</v>
      </c>
      <c r="C74" s="23"/>
      <c r="D74" s="24"/>
      <c r="E74" s="15"/>
      <c r="F74" s="23"/>
    </row>
    <row r="75" spans="2:6">
      <c r="B75" s="17">
        <v>8</v>
      </c>
      <c r="C75" s="23"/>
      <c r="D75" s="24"/>
      <c r="E75" s="15"/>
      <c r="F75" s="23"/>
    </row>
    <row r="76" spans="2:6">
      <c r="B76" s="17">
        <v>9</v>
      </c>
      <c r="C76" s="23"/>
      <c r="D76" s="24"/>
      <c r="E76" s="15"/>
      <c r="F76" s="23"/>
    </row>
    <row r="77" spans="2:6">
      <c r="B77" s="17">
        <v>10</v>
      </c>
      <c r="C77" s="23"/>
      <c r="D77" s="24"/>
      <c r="E77" s="15"/>
      <c r="F77" s="23"/>
    </row>
    <row r="79" spans="2:6">
      <c r="B79" s="22" t="s">
        <v>183</v>
      </c>
      <c r="E79" s="65">
        <f ca="1">NOW()</f>
        <v>42975.632722800925</v>
      </c>
      <c r="F79" s="65"/>
    </row>
    <row r="80" spans="2:6">
      <c r="B80" s="18" t="s">
        <v>20</v>
      </c>
      <c r="C80" s="19" t="s">
        <v>0</v>
      </c>
      <c r="D80" s="64" t="s">
        <v>18</v>
      </c>
      <c r="E80" s="19" t="s">
        <v>17</v>
      </c>
      <c r="F80" s="19" t="s">
        <v>19</v>
      </c>
    </row>
    <row r="81" spans="2:6">
      <c r="B81" s="17">
        <v>1</v>
      </c>
      <c r="C81" s="23"/>
      <c r="D81" s="24"/>
      <c r="E81" s="25"/>
      <c r="F81" s="23"/>
    </row>
    <row r="82" spans="2:6">
      <c r="B82" s="17">
        <v>2</v>
      </c>
      <c r="C82" s="23"/>
      <c r="D82" s="24"/>
      <c r="E82" s="15"/>
      <c r="F82" s="23"/>
    </row>
    <row r="83" spans="2:6">
      <c r="B83" s="17">
        <v>3</v>
      </c>
      <c r="C83" s="23"/>
      <c r="D83" s="24"/>
      <c r="E83" s="15"/>
      <c r="F83" s="16"/>
    </row>
    <row r="84" spans="2:6">
      <c r="B84" s="17">
        <v>4</v>
      </c>
      <c r="C84" s="23"/>
      <c r="D84" s="24"/>
      <c r="E84" s="15"/>
      <c r="F84" s="23"/>
    </row>
    <row r="85" spans="2:6">
      <c r="B85" s="17">
        <v>5</v>
      </c>
      <c r="C85" s="23"/>
      <c r="D85" s="24"/>
      <c r="E85" s="15"/>
      <c r="F85" s="23"/>
    </row>
    <row r="86" spans="2:6">
      <c r="B86" s="17">
        <v>6</v>
      </c>
      <c r="C86" s="23"/>
      <c r="D86" s="24"/>
      <c r="E86" s="15"/>
      <c r="F86" s="16"/>
    </row>
    <row r="87" spans="2:6">
      <c r="B87" s="17">
        <v>7</v>
      </c>
      <c r="C87" s="23"/>
      <c r="D87" s="24"/>
      <c r="E87" s="15"/>
      <c r="F87" s="16"/>
    </row>
    <row r="88" spans="2:6">
      <c r="B88" s="17">
        <v>8</v>
      </c>
      <c r="C88" s="23"/>
      <c r="D88" s="24"/>
      <c r="E88" s="15"/>
      <c r="F88" s="16"/>
    </row>
    <row r="89" spans="2:6">
      <c r="B89" s="17">
        <v>9</v>
      </c>
      <c r="C89" s="23"/>
      <c r="D89" s="24"/>
      <c r="E89" s="15"/>
      <c r="F89" s="16"/>
    </row>
    <row r="90" spans="2:6">
      <c r="B90" s="17">
        <v>11</v>
      </c>
      <c r="C90" s="23"/>
      <c r="D90" s="24"/>
      <c r="E90" s="15"/>
      <c r="F90" s="16"/>
    </row>
  </sheetData>
  <mergeCells count="9">
    <mergeCell ref="E79:F79"/>
    <mergeCell ref="B1:F1"/>
    <mergeCell ref="B3:F3"/>
    <mergeCell ref="E60:F60"/>
    <mergeCell ref="E66:F66"/>
    <mergeCell ref="E4:F4"/>
    <mergeCell ref="E16:F16"/>
    <mergeCell ref="E28:F28"/>
    <mergeCell ref="E43:F43"/>
  </mergeCells>
  <printOptions horizontalCentered="1"/>
  <pageMargins left="0.19685039370078741" right="0.19685039370078741" top="0.39370078740157483" bottom="0.39370078740157483" header="0.31496062992125984" footer="0.31496062992125984"/>
  <pageSetup paperSize="9" fitToHeight="0" orientation="landscape" horizontalDpi="4294967293" r:id="rId1"/>
  <rowBreaks count="5" manualBreakCount="5">
    <brk id="15" min="1" max="5" man="1"/>
    <brk id="27" min="1" max="5" man="1"/>
    <brk id="42" min="1" max="5" man="1"/>
    <brk id="59" min="1" max="5" man="1"/>
    <brk id="65" min="1" max="5" man="1"/>
  </rowBreaks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2">
    <pageSetUpPr fitToPage="1"/>
  </sheetPr>
  <dimension ref="B1:N19"/>
  <sheetViews>
    <sheetView topLeftCell="B1" workbookViewId="0">
      <selection activeCell="B19" sqref="B19"/>
    </sheetView>
  </sheetViews>
  <sheetFormatPr defaultRowHeight="15"/>
  <cols>
    <col min="1" max="1" width="3" customWidth="1"/>
    <col min="3" max="3" width="24.140625" customWidth="1"/>
    <col min="4" max="4" width="13.42578125" customWidth="1"/>
    <col min="5" max="5" width="13.5703125" style="4" customWidth="1"/>
    <col min="6" max="6" width="16.28515625" customWidth="1"/>
    <col min="7" max="13" width="6.5703125" customWidth="1"/>
  </cols>
  <sheetData>
    <row r="1" spans="2:14" ht="23.25" customHeight="1">
      <c r="B1" s="66" t="str">
        <f>lista_startowa!B3</f>
        <v>Żeglarski Puchar Iławy 2017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2:14">
      <c r="B2" s="68" t="str">
        <f>lista_startowa!B4</f>
        <v>klasa : T1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2:14">
      <c r="B3" s="2" t="s">
        <v>15</v>
      </c>
      <c r="C3" s="12">
        <f ca="1">NOW()</f>
        <v>42975.632722800925</v>
      </c>
      <c r="E3" s="22" t="s">
        <v>161</v>
      </c>
    </row>
    <row r="4" spans="2:14">
      <c r="G4" s="69" t="s">
        <v>13</v>
      </c>
      <c r="H4" s="69"/>
      <c r="I4" s="69"/>
      <c r="J4" s="69"/>
      <c r="K4" s="69"/>
      <c r="L4" s="69"/>
      <c r="M4" s="69"/>
    </row>
    <row r="5" spans="2:14" ht="22.5" customHeight="1">
      <c r="B5" s="6" t="s">
        <v>12</v>
      </c>
      <c r="C5" s="5" t="s">
        <v>0</v>
      </c>
      <c r="D5" s="6" t="s">
        <v>3</v>
      </c>
      <c r="E5" s="6" t="s">
        <v>1</v>
      </c>
      <c r="F5" s="6" t="s">
        <v>2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6" t="s">
        <v>10</v>
      </c>
      <c r="N5" s="7" t="s">
        <v>11</v>
      </c>
    </row>
    <row r="6" spans="2:14">
      <c r="B6" s="13">
        <v>1</v>
      </c>
      <c r="C6" s="8" t="str">
        <f>IFERROR(IF(lista_startowa!C13=0,"",lista_startowa!C13),"")</f>
        <v>Andrzej Kęder</v>
      </c>
      <c r="D6" s="9" t="str">
        <f>IFERROR(IF(lista_startowa!D13=0,"",lista_startowa!D13),"")</f>
        <v>PZN 034</v>
      </c>
      <c r="E6" s="8" t="str">
        <f>IFERROR(IF(lista_startowa!E13=0,"",lista_startowa!E13),"")</f>
        <v/>
      </c>
      <c r="F6" s="8" t="str">
        <f>IFERROR(IF(lista_startowa!F13=0,"",lista_startowa!F13),"")</f>
        <v>PROTEST</v>
      </c>
      <c r="G6" s="9">
        <v>1</v>
      </c>
      <c r="H6" s="9" t="s">
        <v>160</v>
      </c>
      <c r="I6" s="9">
        <v>2</v>
      </c>
      <c r="J6" s="9">
        <v>1</v>
      </c>
      <c r="K6" s="9"/>
      <c r="L6" s="9"/>
      <c r="M6" s="9"/>
      <c r="N6" s="29">
        <f t="shared" ref="N6:N14" si="0">IF(ISBLANK(G6),"",SUM(G6:M6)+(COUNTIF(G6:M6,"DSQ")+COUNTIF(G6:M6,"DNF")+COUNTIF(G6:M6,"OCS")+COUNTIF(G6:M6,"DNC")+COUNTIF(G6:M6,"DNS")+COUNTIF(G6:M6,"DNE")+COUNTIF(G6:M6,"RET")+COUNTIF(G6:M6,"BFD"))*$E$16)</f>
        <v>4</v>
      </c>
    </row>
    <row r="7" spans="2:14">
      <c r="B7" s="20">
        <v>2</v>
      </c>
      <c r="C7" s="8" t="str">
        <f>IFERROR(IF(lista_startowa!C14=0,"",lista_startowa!C14),"")</f>
        <v>Marian Zieliński</v>
      </c>
      <c r="D7" s="9" t="str">
        <f>IFERROR(IF(lista_startowa!D14=0,"",lista_startowa!D14),"")</f>
        <v/>
      </c>
      <c r="E7" s="8" t="str">
        <f>IFERROR(IF(lista_startowa!E14=0,"",lista_startowa!E14),"")</f>
        <v/>
      </c>
      <c r="F7" s="8" t="str">
        <f>IFERROR(IF(lista_startowa!F14=0,"",lista_startowa!F14),"")</f>
        <v>MARIBO.pl</v>
      </c>
      <c r="G7" s="9">
        <v>2</v>
      </c>
      <c r="H7" s="9" t="s">
        <v>190</v>
      </c>
      <c r="I7" s="9">
        <v>1</v>
      </c>
      <c r="J7" s="9">
        <v>2</v>
      </c>
      <c r="K7" s="9"/>
      <c r="L7" s="9"/>
      <c r="M7" s="9"/>
      <c r="N7" s="29">
        <f t="shared" si="0"/>
        <v>5</v>
      </c>
    </row>
    <row r="8" spans="2:14">
      <c r="B8" s="13">
        <v>3</v>
      </c>
      <c r="C8" s="8" t="str">
        <f>IFERROR(IF(lista_startowa!C8=0,"",lista_startowa!C8),"")</f>
        <v>Andrzej Rygielski</v>
      </c>
      <c r="D8" s="9" t="str">
        <f>IFERROR(IF(lista_startowa!D8=0,"",lista_startowa!D8),"")</f>
        <v/>
      </c>
      <c r="E8" s="8" t="str">
        <f>IFERROR(IF(lista_startowa!E8=0,"",lista_startowa!E8),"")</f>
        <v/>
      </c>
      <c r="F8" s="8" t="str">
        <f>IFERROR(IF(lista_startowa!F8=0,"",lista_startowa!F8),"")</f>
        <v>ANDRZELA</v>
      </c>
      <c r="G8" s="9" t="s">
        <v>191</v>
      </c>
      <c r="H8" s="9">
        <v>1</v>
      </c>
      <c r="I8" s="9">
        <v>3</v>
      </c>
      <c r="J8" s="9">
        <v>3</v>
      </c>
      <c r="K8" s="9"/>
      <c r="L8" s="9"/>
      <c r="M8" s="9"/>
      <c r="N8" s="29">
        <f t="shared" si="0"/>
        <v>7</v>
      </c>
    </row>
    <row r="9" spans="2:14">
      <c r="B9" s="20">
        <v>4</v>
      </c>
      <c r="C9" s="8" t="str">
        <f>IFERROR(IF(lista_startowa!C6=0,"",lista_startowa!C6),"")</f>
        <v>Mariusz Boliszewski</v>
      </c>
      <c r="D9" s="9" t="str">
        <f>IFERROR(IF(lista_startowa!D6=0,"",lista_startowa!D6),"")</f>
        <v>POL 7</v>
      </c>
      <c r="E9" s="8" t="str">
        <f>IFERROR(IF(lista_startowa!E6=0,"",lista_startowa!E6),"")</f>
        <v/>
      </c>
      <c r="F9" s="8" t="str">
        <f>IFERROR(IF(lista_startowa!F6=0,"",lista_startowa!F6),"")</f>
        <v>TURBO DZIADKI + babcia</v>
      </c>
      <c r="G9" s="9">
        <v>4</v>
      </c>
      <c r="H9" s="9">
        <v>3</v>
      </c>
      <c r="I9" s="9" t="s">
        <v>192</v>
      </c>
      <c r="J9" s="9">
        <v>4</v>
      </c>
      <c r="K9" s="9"/>
      <c r="L9" s="9"/>
      <c r="M9" s="9"/>
      <c r="N9" s="29">
        <f t="shared" si="0"/>
        <v>11</v>
      </c>
    </row>
    <row r="10" spans="2:14">
      <c r="B10" s="13">
        <v>5</v>
      </c>
      <c r="C10" s="8" t="str">
        <f>IFERROR(IF(lista_startowa!C12=0,"",lista_startowa!C12),"")</f>
        <v>Adam Kopytko</v>
      </c>
      <c r="D10" s="9" t="str">
        <f>IFERROR(IF(lista_startowa!D12=0,"",lista_startowa!D12),"")</f>
        <v>Y 625</v>
      </c>
      <c r="E10" s="8" t="str">
        <f>IFERROR(IF(lista_startowa!E12=0,"",lista_startowa!E12),"")</f>
        <v/>
      </c>
      <c r="F10" s="8" t="str">
        <f>IFERROR(IF(lista_startowa!F12=0,"",lista_startowa!F12),"")</f>
        <v/>
      </c>
      <c r="G10" s="9" t="s">
        <v>303</v>
      </c>
      <c r="H10" s="9">
        <v>5</v>
      </c>
      <c r="I10" s="9">
        <v>5</v>
      </c>
      <c r="J10" s="9">
        <v>5</v>
      </c>
      <c r="K10" s="9"/>
      <c r="L10" s="9"/>
      <c r="M10" s="9"/>
      <c r="N10" s="29">
        <f t="shared" si="0"/>
        <v>15</v>
      </c>
    </row>
    <row r="11" spans="2:14">
      <c r="B11" s="20">
        <v>6</v>
      </c>
      <c r="C11" s="8" t="str">
        <f>IFERROR(IF(lista_startowa!C9=0,"",lista_startowa!C9),"")</f>
        <v>Maciej Jaskuła</v>
      </c>
      <c r="D11" s="9" t="str">
        <f>IFERROR(IF(lista_startowa!D9=0,"",lista_startowa!D9),"")</f>
        <v/>
      </c>
      <c r="E11" s="8" t="str">
        <f>IFERROR(IF(lista_startowa!E9=0,"",lista_startowa!E9),"")</f>
        <v/>
      </c>
      <c r="F11" s="8" t="str">
        <f>IFERROR(IF(lista_startowa!F9=0,"",lista_startowa!F9),"")</f>
        <v>GERTRUDA</v>
      </c>
      <c r="G11" s="9" t="s">
        <v>192</v>
      </c>
      <c r="H11" s="9">
        <v>6</v>
      </c>
      <c r="I11" s="9">
        <v>4</v>
      </c>
      <c r="J11" s="9">
        <v>6</v>
      </c>
      <c r="K11" s="9"/>
      <c r="L11" s="9"/>
      <c r="M11" s="9"/>
      <c r="N11" s="29">
        <f t="shared" si="0"/>
        <v>16</v>
      </c>
    </row>
    <row r="12" spans="2:14">
      <c r="B12" s="13">
        <v>7</v>
      </c>
      <c r="C12" s="8" t="str">
        <f>IFERROR(IF(lista_startowa!C7=0,"",lista_startowa!C7),"")</f>
        <v>Arkadiusz Spychalski</v>
      </c>
      <c r="D12" s="9" t="str">
        <f>IFERROR(IF(lista_startowa!D7=0,"",lista_startowa!D7),"")</f>
        <v/>
      </c>
      <c r="E12" s="8" t="str">
        <f>IFERROR(IF(lista_startowa!E7=0,"",lista_startowa!E7),"")</f>
        <v>N24</v>
      </c>
      <c r="F12" s="8" t="str">
        <f>IFERROR(IF(lista_startowa!F7=0,"",lista_startowa!F7),"")</f>
        <v>AUMAA II</v>
      </c>
      <c r="G12" s="9" t="s">
        <v>304</v>
      </c>
      <c r="H12" s="9">
        <v>7</v>
      </c>
      <c r="I12" s="9">
        <v>7</v>
      </c>
      <c r="J12" s="9" t="s">
        <v>302</v>
      </c>
      <c r="K12" s="9"/>
      <c r="L12" s="9"/>
      <c r="M12" s="9"/>
      <c r="N12" s="29">
        <f t="shared" si="0"/>
        <v>24</v>
      </c>
    </row>
    <row r="13" spans="2:14">
      <c r="B13" s="20">
        <v>8</v>
      </c>
      <c r="C13" s="8" t="str">
        <f>IFERROR(IF(lista_startowa!C10=0,"",lista_startowa!C10),"")</f>
        <v>Paweł Rzepecki</v>
      </c>
      <c r="D13" s="9" t="str">
        <f>IFERROR(IF(lista_startowa!D10=0,"",lista_startowa!D10),"")</f>
        <v>GDA 8</v>
      </c>
      <c r="E13" s="8" t="str">
        <f>IFERROR(IF(lista_startowa!E10=0,"",lista_startowa!E10),"")</f>
        <v/>
      </c>
      <c r="F13" s="8" t="str">
        <f>IFERROR(IF(lista_startowa!F10=0,"",lista_startowa!F10),"")</f>
        <v>GAMMA</v>
      </c>
      <c r="G13" s="9" t="s">
        <v>193</v>
      </c>
      <c r="H13" s="9" t="s">
        <v>302</v>
      </c>
      <c r="I13" s="9" t="s">
        <v>302</v>
      </c>
      <c r="J13" s="9" t="s">
        <v>302</v>
      </c>
      <c r="K13" s="9"/>
      <c r="L13" s="9"/>
      <c r="M13" s="9"/>
      <c r="N13" s="29">
        <f t="shared" si="0"/>
        <v>30</v>
      </c>
    </row>
    <row r="14" spans="2:14">
      <c r="B14" s="13">
        <v>9</v>
      </c>
      <c r="C14" s="8" t="str">
        <f>IFERROR(IF(lista_startowa!C11=0,"",lista_startowa!C11),"")</f>
        <v>Arkadiusz Kłos</v>
      </c>
      <c r="D14" s="9" t="str">
        <f>IFERROR(IF(lista_startowa!D11=0,"",lista_startowa!D11),"")</f>
        <v>GDA 9</v>
      </c>
      <c r="E14" s="8" t="str">
        <f>IFERROR(IF(lista_startowa!E11=0,"",lista_startowa!E11),"")</f>
        <v/>
      </c>
      <c r="F14" s="8" t="str">
        <f>IFERROR(IF(lista_startowa!F11=0,"",lista_startowa!F11),"")</f>
        <v>DELTA</v>
      </c>
      <c r="G14" s="9" t="s">
        <v>188</v>
      </c>
      <c r="H14" s="9" t="s">
        <v>302</v>
      </c>
      <c r="I14" s="9" t="s">
        <v>302</v>
      </c>
      <c r="J14" s="9" t="s">
        <v>302</v>
      </c>
      <c r="K14" s="9"/>
      <c r="L14" s="9"/>
      <c r="M14" s="9"/>
      <c r="N14" s="29">
        <f t="shared" si="0"/>
        <v>30</v>
      </c>
    </row>
    <row r="16" spans="2:14">
      <c r="D16" s="2" t="s">
        <v>16</v>
      </c>
      <c r="E16" s="11">
        <f>ROWS(B6:B14)+1</f>
        <v>10</v>
      </c>
      <c r="F16" s="68" t="s">
        <v>14</v>
      </c>
      <c r="G16" s="68"/>
    </row>
    <row r="18" spans="5:7">
      <c r="F18" s="68" t="s">
        <v>182</v>
      </c>
      <c r="G18" s="68"/>
    </row>
    <row r="19" spans="5:7">
      <c r="E19"/>
    </row>
  </sheetData>
  <dataConsolidate/>
  <mergeCells count="5">
    <mergeCell ref="F16:G16"/>
    <mergeCell ref="F18:G18"/>
    <mergeCell ref="G4:M4"/>
    <mergeCell ref="B1:N1"/>
    <mergeCell ref="B2:N2"/>
  </mergeCells>
  <printOptions horizontalCentered="1"/>
  <pageMargins left="0.19685039370078741" right="0.19685039370078741" top="0.39370078740157483" bottom="0.39370078740157483" header="0.31496062992125984" footer="0.31496062992125984"/>
  <pageSetup paperSize="9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18"/>
  <sheetViews>
    <sheetView workbookViewId="0">
      <selection activeCell="F4" sqref="B1:N4"/>
    </sheetView>
  </sheetViews>
  <sheetFormatPr defaultRowHeight="15"/>
  <cols>
    <col min="1" max="1" width="3" customWidth="1"/>
    <col min="3" max="3" width="25.42578125" customWidth="1"/>
    <col min="4" max="4" width="13.42578125" customWidth="1"/>
    <col min="5" max="5" width="13.5703125" style="14" customWidth="1"/>
    <col min="6" max="6" width="19" customWidth="1"/>
    <col min="7" max="13" width="6.5703125" customWidth="1"/>
  </cols>
  <sheetData>
    <row r="1" spans="2:14" ht="23.25" customHeight="1">
      <c r="B1" s="66" t="str">
        <f>lista_startowa!B3</f>
        <v>Żeglarski Puchar Iławy 2017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2:14">
      <c r="B2" s="68" t="str">
        <f>lista_startowa!B16</f>
        <v>klasa : T2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2:14">
      <c r="B3" s="2" t="s">
        <v>15</v>
      </c>
      <c r="C3" s="12">
        <f ca="1">NOW()</f>
        <v>42975.632722800925</v>
      </c>
      <c r="E3" s="22" t="s">
        <v>161</v>
      </c>
    </row>
    <row r="4" spans="2:14">
      <c r="G4" s="69" t="s">
        <v>13</v>
      </c>
      <c r="H4" s="69"/>
      <c r="I4" s="69"/>
      <c r="J4" s="69"/>
      <c r="K4" s="69"/>
      <c r="L4" s="69"/>
      <c r="M4" s="69"/>
    </row>
    <row r="5" spans="2:14" ht="22.5" customHeight="1">
      <c r="B5" s="6" t="s">
        <v>12</v>
      </c>
      <c r="C5" s="5" t="s">
        <v>0</v>
      </c>
      <c r="D5" s="6" t="s">
        <v>3</v>
      </c>
      <c r="E5" s="6" t="s">
        <v>1</v>
      </c>
      <c r="F5" s="6" t="s">
        <v>2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6" t="s">
        <v>10</v>
      </c>
      <c r="N5" s="7" t="s">
        <v>11</v>
      </c>
    </row>
    <row r="6" spans="2:14">
      <c r="B6" s="20">
        <v>1</v>
      </c>
      <c r="C6" s="8" t="str">
        <f>IFERROR(IF(lista_startowa!C18=0,"",lista_startowa!C18),"")</f>
        <v>Piotr Adamowicz</v>
      </c>
      <c r="D6" s="9" t="str">
        <f>IFERROR(IF(lista_startowa!D18=0,"",lista_startowa!D18),"")</f>
        <v>POL 9668</v>
      </c>
      <c r="E6" s="8" t="str">
        <f>IFERROR(IF(lista_startowa!E18=0,"",lista_startowa!E18),"")</f>
        <v/>
      </c>
      <c r="F6" s="8" t="str">
        <f>IFERROR(IF(lista_startowa!F18=0,"",lista_startowa!F18),"")</f>
        <v>NEOPROFIL</v>
      </c>
      <c r="G6" s="9">
        <v>1</v>
      </c>
      <c r="H6" s="9">
        <v>1</v>
      </c>
      <c r="I6" s="9" t="s">
        <v>160</v>
      </c>
      <c r="J6" s="9">
        <v>1</v>
      </c>
      <c r="K6" s="9"/>
      <c r="L6" s="9"/>
      <c r="M6" s="9"/>
      <c r="N6" s="10">
        <f t="shared" ref="N6:N14" si="0">IF(ISBLANK(G6),"",SUM(G6:M6)+(COUNTIF(G6:M6,"DSQ")+COUNTIF(G6:M6,"DNF")+COUNTIF(G6:M6,"OCS")+COUNTIF(G6:M6,"DNC")+COUNTIF(G6:M6,"DNS")+COUNTIF(G6:M6,"DNE")+COUNTIF(G6:M6,"RET")+COUNTIF(G6:M6,"BFD"))*$E$16)</f>
        <v>3</v>
      </c>
    </row>
    <row r="7" spans="2:14">
      <c r="B7" s="20">
        <v>2</v>
      </c>
      <c r="C7" s="8" t="str">
        <f>IFERROR(IF(lista_startowa!C24=0,"",lista_startowa!C24),"")</f>
        <v>Tomasz Kopytko</v>
      </c>
      <c r="D7" s="9" t="str">
        <f>IFERROR(IF(lista_startowa!D24=0,"",lista_startowa!D24),"")</f>
        <v/>
      </c>
      <c r="E7" s="8" t="str">
        <f>IFERROR(IF(lista_startowa!E24=0,"",lista_startowa!E24),"")</f>
        <v/>
      </c>
      <c r="F7" s="8" t="str">
        <f>IFERROR(IF(lista_startowa!F24=0,"",lista_startowa!F24),"")</f>
        <v>PIĄTKA +</v>
      </c>
      <c r="G7" s="28" t="s">
        <v>306</v>
      </c>
      <c r="H7" s="9">
        <v>6</v>
      </c>
      <c r="I7" s="9">
        <v>1</v>
      </c>
      <c r="J7" s="9">
        <v>2</v>
      </c>
      <c r="K7" s="9"/>
      <c r="L7" s="9"/>
      <c r="M7" s="9"/>
      <c r="N7" s="29">
        <f t="shared" si="0"/>
        <v>9</v>
      </c>
    </row>
    <row r="8" spans="2:14">
      <c r="B8" s="20">
        <v>3</v>
      </c>
      <c r="C8" s="8" t="str">
        <f>IFERROR(IF(lista_startowa!C20=0,"",lista_startowa!C20),"")</f>
        <v>Marek Kmieć</v>
      </c>
      <c r="D8" s="9" t="str">
        <f>IFERROR(IF(lista_startowa!D20=0,"",lista_startowa!D20),"")</f>
        <v>POL 10810</v>
      </c>
      <c r="E8" s="8" t="str">
        <f>IFERROR(IF(lista_startowa!E20=0,"",lista_startowa!E20),"")</f>
        <v/>
      </c>
      <c r="F8" s="8" t="str">
        <f>IFERROR(IF(lista_startowa!F20=0,"",lista_startowa!F20),"")</f>
        <v>VENCOR</v>
      </c>
      <c r="G8" s="28">
        <v>2</v>
      </c>
      <c r="H8" s="9" t="s">
        <v>190</v>
      </c>
      <c r="I8" s="9">
        <v>3</v>
      </c>
      <c r="J8" s="9">
        <v>4</v>
      </c>
      <c r="K8" s="9"/>
      <c r="L8" s="9"/>
      <c r="M8" s="9"/>
      <c r="N8" s="29">
        <f t="shared" si="0"/>
        <v>9</v>
      </c>
    </row>
    <row r="9" spans="2:14">
      <c r="B9" s="20">
        <v>4</v>
      </c>
      <c r="C9" s="8" t="str">
        <f>IFERROR(IF(lista_startowa!C21=0,"",lista_startowa!C21),"")</f>
        <v>Radosław Cierpiał</v>
      </c>
      <c r="D9" s="9" t="str">
        <f>IFERROR(IF(lista_startowa!D21=0,"",lista_startowa!D21),"")</f>
        <v/>
      </c>
      <c r="E9" s="8" t="str">
        <f>IFERROR(IF(lista_startowa!E21=0,"",lista_startowa!E21),"")</f>
        <v/>
      </c>
      <c r="F9" s="8" t="str">
        <f>IFERROR(IF(lista_startowa!F21=0,"",lista_startowa!F21),"")</f>
        <v>SALAMANDER</v>
      </c>
      <c r="G9" s="28">
        <v>4</v>
      </c>
      <c r="H9" s="9">
        <v>3</v>
      </c>
      <c r="I9" s="9" t="s">
        <v>303</v>
      </c>
      <c r="J9" s="9">
        <v>3</v>
      </c>
      <c r="K9" s="9"/>
      <c r="L9" s="9"/>
      <c r="M9" s="9"/>
      <c r="N9" s="29">
        <f t="shared" si="0"/>
        <v>10</v>
      </c>
    </row>
    <row r="10" spans="2:14">
      <c r="B10" s="20">
        <v>5</v>
      </c>
      <c r="C10" s="8" t="str">
        <f>IFERROR(IF(lista_startowa!C26=0,"",lista_startowa!C26),"")</f>
        <v>Piotr Matwiejczuk</v>
      </c>
      <c r="D10" s="9" t="str">
        <f>IFERROR(IF(lista_startowa!D26=0,"",lista_startowa!D26),"")</f>
        <v/>
      </c>
      <c r="E10" s="8" t="str">
        <f>IFERROR(IF(lista_startowa!E26=0,"",lista_startowa!E26),"")</f>
        <v/>
      </c>
      <c r="F10" s="8" t="str">
        <f>IFERROR(IF(lista_startowa!F26=0,"",lista_startowa!F26),"")</f>
        <v>ZLEWO</v>
      </c>
      <c r="G10" s="9" t="s">
        <v>192</v>
      </c>
      <c r="H10" s="9">
        <v>2</v>
      </c>
      <c r="I10" s="9">
        <v>4</v>
      </c>
      <c r="J10" s="9">
        <v>5</v>
      </c>
      <c r="K10" s="9"/>
      <c r="L10" s="9"/>
      <c r="M10" s="9"/>
      <c r="N10" s="10">
        <f t="shared" si="0"/>
        <v>11</v>
      </c>
    </row>
    <row r="11" spans="2:14">
      <c r="B11" s="20">
        <v>6</v>
      </c>
      <c r="C11" s="8" t="str">
        <f>IFERROR(IF(lista_startowa!C25=0,"",lista_startowa!C25),"")</f>
        <v>Karol Michałek</v>
      </c>
      <c r="D11" s="9" t="str">
        <f>IFERROR(IF(lista_startowa!D25=0,"",lista_startowa!D25),"")</f>
        <v>CK</v>
      </c>
      <c r="E11" s="8" t="str">
        <f>IFERROR(IF(lista_startowa!E25=0,"",lista_startowa!E25),"")</f>
        <v/>
      </c>
      <c r="F11" s="8" t="str">
        <f>IFERROR(IF(lista_startowa!F25=0,"",lista_startowa!F25),"")</f>
        <v>CIVITAS KIELCENSIS</v>
      </c>
      <c r="G11" s="28">
        <v>3</v>
      </c>
      <c r="H11" s="9">
        <v>5</v>
      </c>
      <c r="I11" s="9">
        <v>6</v>
      </c>
      <c r="J11" s="9" t="s">
        <v>305</v>
      </c>
      <c r="K11" s="9"/>
      <c r="L11" s="9"/>
      <c r="M11" s="9"/>
      <c r="N11" s="29">
        <f t="shared" si="0"/>
        <v>14</v>
      </c>
    </row>
    <row r="12" spans="2:14">
      <c r="B12" s="20">
        <v>7</v>
      </c>
      <c r="C12" s="8" t="str">
        <f>IFERROR(IF(lista_startowa!C22=0,"",lista_startowa!C22),"")</f>
        <v>Jan Pieciukiewicz</v>
      </c>
      <c r="D12" s="9" t="str">
        <f>IFERROR(IF(lista_startowa!D22=0,"",lista_startowa!D22),"")</f>
        <v>POL 17220</v>
      </c>
      <c r="E12" s="8" t="str">
        <f>IFERROR(IF(lista_startowa!E22=0,"",lista_startowa!E22),"")</f>
        <v/>
      </c>
      <c r="F12" s="8" t="str">
        <f>IFERROR(IF(lista_startowa!F22=0,"",lista_startowa!F22),"")</f>
        <v>STUDIO LINE</v>
      </c>
      <c r="G12" s="28" t="s">
        <v>193</v>
      </c>
      <c r="H12" s="9">
        <v>7</v>
      </c>
      <c r="I12" s="9">
        <v>7</v>
      </c>
      <c r="J12" s="9">
        <v>6</v>
      </c>
      <c r="K12" s="9"/>
      <c r="L12" s="9"/>
      <c r="M12" s="9"/>
      <c r="N12" s="29">
        <f t="shared" si="0"/>
        <v>20</v>
      </c>
    </row>
    <row r="13" spans="2:14">
      <c r="B13" s="20">
        <v>8</v>
      </c>
      <c r="C13" s="8" t="str">
        <f>IFERROR(IF(lista_startowa!C23=0,"",lista_startowa!C23),"")</f>
        <v>Kamil Bądkowski</v>
      </c>
      <c r="D13" s="9" t="str">
        <f>IFERROR(IF(lista_startowa!D23=0,"",lista_startowa!D23),"")</f>
        <v>POL 13063</v>
      </c>
      <c r="E13" s="8" t="str">
        <f>IFERROR(IF(lista_startowa!E23=0,"",lista_startowa!E23),"")</f>
        <v/>
      </c>
      <c r="F13" s="8" t="str">
        <f>IFERROR(IF(lista_startowa!F23=0,"",lista_startowa!F23),"")</f>
        <v>VELLA 3</v>
      </c>
      <c r="G13" s="28">
        <v>7</v>
      </c>
      <c r="H13" s="9" t="s">
        <v>193</v>
      </c>
      <c r="I13" s="9">
        <v>8</v>
      </c>
      <c r="J13" s="9">
        <v>7</v>
      </c>
      <c r="K13" s="9"/>
      <c r="L13" s="9"/>
      <c r="M13" s="9"/>
      <c r="N13" s="29">
        <f t="shared" si="0"/>
        <v>22</v>
      </c>
    </row>
    <row r="14" spans="2:14">
      <c r="B14" s="20">
        <v>9</v>
      </c>
      <c r="C14" s="8" t="str">
        <f>IFERROR(IF(lista_startowa!C19=0,"",lista_startowa!C19),"")</f>
        <v>Łukasz Pater</v>
      </c>
      <c r="D14" s="9" t="str">
        <f>IFERROR(IF(lista_startowa!D19=0,"",lista_startowa!D19),"")</f>
        <v/>
      </c>
      <c r="E14" s="8" t="str">
        <f>IFERROR(IF(lista_startowa!E19=0,"",lista_startowa!E19),"")</f>
        <v xml:space="preserve"> </v>
      </c>
      <c r="F14" s="8" t="str">
        <f>IFERROR(IF(lista_startowa!F19=0,"",lista_startowa!F19),"")</f>
        <v>NOSTER</v>
      </c>
      <c r="G14" s="28">
        <v>5</v>
      </c>
      <c r="H14" s="9" t="s">
        <v>305</v>
      </c>
      <c r="I14" s="9" t="s">
        <v>302</v>
      </c>
      <c r="J14" s="9" t="s">
        <v>302</v>
      </c>
      <c r="K14" s="9"/>
      <c r="L14" s="9"/>
      <c r="M14" s="9"/>
      <c r="N14" s="29">
        <f t="shared" si="0"/>
        <v>25</v>
      </c>
    </row>
    <row r="16" spans="2:14">
      <c r="D16" s="2" t="s">
        <v>16</v>
      </c>
      <c r="E16" s="11">
        <f>ROWS(B6:B14)+1</f>
        <v>10</v>
      </c>
      <c r="F16" s="68" t="s">
        <v>14</v>
      </c>
      <c r="G16" s="68"/>
    </row>
    <row r="18" spans="6:7">
      <c r="F18" s="68" t="s">
        <v>182</v>
      </c>
      <c r="G18" s="68"/>
    </row>
  </sheetData>
  <dataConsolidate/>
  <mergeCells count="5">
    <mergeCell ref="B1:N1"/>
    <mergeCell ref="B2:N2"/>
    <mergeCell ref="G4:M4"/>
    <mergeCell ref="F16:G16"/>
    <mergeCell ref="F18:G18"/>
  </mergeCells>
  <printOptions horizontalCentered="1"/>
  <pageMargins left="0.19685039370078741" right="0.19685039370078741" top="0.39370078740157483" bottom="0.39370078740157483" header="0.31496062992125984" footer="0.31496062992125984"/>
  <pageSetup paperSize="9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21"/>
  <sheetViews>
    <sheetView workbookViewId="0">
      <selection activeCell="S12" sqref="S12"/>
    </sheetView>
  </sheetViews>
  <sheetFormatPr defaultRowHeight="15"/>
  <cols>
    <col min="1" max="1" width="3" customWidth="1"/>
    <col min="3" max="3" width="23.28515625" customWidth="1"/>
    <col min="4" max="4" width="13.42578125" customWidth="1"/>
    <col min="5" max="5" width="13.5703125" style="14" customWidth="1"/>
    <col min="6" max="6" width="22.42578125" customWidth="1"/>
    <col min="7" max="13" width="6.5703125" customWidth="1"/>
  </cols>
  <sheetData>
    <row r="1" spans="2:14" ht="23.25" customHeight="1">
      <c r="B1" s="66" t="str">
        <f>lista_startowa!B3</f>
        <v>Żeglarski Puchar Iławy 2017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2:14">
      <c r="B2" s="68" t="str">
        <f>lista_startowa!B28</f>
        <v>klasa : T3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2:14">
      <c r="B3" s="2" t="s">
        <v>15</v>
      </c>
      <c r="C3" s="12">
        <f ca="1">NOW()</f>
        <v>42975.632722800925</v>
      </c>
      <c r="E3" s="22" t="s">
        <v>161</v>
      </c>
    </row>
    <row r="4" spans="2:14">
      <c r="G4" s="69" t="s">
        <v>13</v>
      </c>
      <c r="H4" s="69"/>
      <c r="I4" s="69"/>
      <c r="J4" s="69"/>
      <c r="K4" s="69"/>
      <c r="L4" s="69"/>
      <c r="M4" s="69"/>
    </row>
    <row r="5" spans="2:14" ht="22.5" customHeight="1">
      <c r="B5" s="6" t="s">
        <v>12</v>
      </c>
      <c r="C5" s="5" t="s">
        <v>0</v>
      </c>
      <c r="D5" s="6" t="s">
        <v>3</v>
      </c>
      <c r="E5" s="6" t="s">
        <v>1</v>
      </c>
      <c r="F5" s="6" t="s">
        <v>2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6" t="s">
        <v>10</v>
      </c>
      <c r="N5" s="7" t="s">
        <v>11</v>
      </c>
    </row>
    <row r="6" spans="2:14">
      <c r="B6" s="20">
        <v>1</v>
      </c>
      <c r="C6" s="8" t="str">
        <f>IFERROR(IF(lista_startowa!C41=0,"",lista_startowa!C41),"")</f>
        <v>Arkadiusz Sendlewski</v>
      </c>
      <c r="D6" s="8" t="str">
        <f>IFERROR(IF(lista_startowa!D41=0,"",lista_startowa!D41),"")</f>
        <v>POL 4337</v>
      </c>
      <c r="E6" s="8" t="str">
        <f>IFERROR(IF(lista_startowa!E41=0,"",lista_startowa!E41),"")</f>
        <v>SEN 749</v>
      </c>
      <c r="F6" s="8" t="str">
        <f>IFERROR(IF(lista_startowa!F41=0,"",lista_startowa!F41),"")</f>
        <v>SEN 749</v>
      </c>
      <c r="G6" s="28" t="s">
        <v>160</v>
      </c>
      <c r="H6" s="9">
        <v>2</v>
      </c>
      <c r="I6" s="9">
        <v>1</v>
      </c>
      <c r="J6" s="9">
        <v>2</v>
      </c>
      <c r="K6" s="9"/>
      <c r="L6" s="9"/>
      <c r="M6" s="9"/>
      <c r="N6" s="10">
        <f>IF(ISBLANK(G6),"",SUM(G6:M6)+(COUNTIF(G6:M6,"DSQ")+COUNTIF(G6:M6,"DNF")+COUNTIF(G6:M6,"OCS")+COUNTIF(G6:M6,"DNC")+COUNTIF(G6:M6,"DNS")+COUNTIF(G6:M6,"DNE")+COUNTIF(G6:M6,"RET")+COUNTIF(G6:M6,"BFD"))*$E$19)</f>
        <v>5</v>
      </c>
    </row>
    <row r="7" spans="2:14">
      <c r="B7" s="20">
        <v>2</v>
      </c>
      <c r="C7" s="8" t="str">
        <f>IFERROR(IF(lista_startowa!C30=0,"",lista_startowa!C30),"")</f>
        <v>Jacek Samsel</v>
      </c>
      <c r="D7" s="9" t="str">
        <f>IFERROR(IF(lista_startowa!D30=0,"",lista_startowa!D30),"")</f>
        <v>POL 2005</v>
      </c>
      <c r="E7" s="8" t="str">
        <f>IFERROR(IF(lista_startowa!E30=0,"",lista_startowa!E30),"")</f>
        <v/>
      </c>
      <c r="F7" s="8" t="str">
        <f>IFERROR(IF(lista_startowa!F30=0,"",lista_startowa!F30),"")</f>
        <v>SANTANA</v>
      </c>
      <c r="G7" s="9">
        <v>1</v>
      </c>
      <c r="H7" s="9">
        <v>5</v>
      </c>
      <c r="I7" s="9">
        <v>2</v>
      </c>
      <c r="J7" s="9" t="s">
        <v>304</v>
      </c>
      <c r="K7" s="9"/>
      <c r="L7" s="9"/>
      <c r="M7" s="9"/>
      <c r="N7" s="10">
        <f>IF(ISBLANK(G7),"",SUM(G7:M7)+(COUNTIF(G7:M7,"DSQ")+COUNTIF(G7:M7,"DNF")+COUNTIF(G7:M7,"OCS")+COUNTIF(G7:M7,"DNC")+COUNTIF(G7:M7,"DNS")+COUNTIF(G7:M7,"DNE")+COUNTIF(G7:M7,"RET")+COUNTIF(G7:M7,"BFD"))*$E$19)</f>
        <v>8</v>
      </c>
    </row>
    <row r="8" spans="2:14">
      <c r="B8" s="20">
        <v>3</v>
      </c>
      <c r="C8" s="8" t="str">
        <f>IFERROR(IF(lista_startowa!C35=0,"",lista_startowa!C35),"")</f>
        <v>Mirosław Sztuba</v>
      </c>
      <c r="D8" s="8" t="str">
        <f>IFERROR(IF(lista_startowa!D35=0,"",lista_startowa!D35),"")</f>
        <v/>
      </c>
      <c r="E8" s="8" t="str">
        <f>IFERROR(IF(lista_startowa!E35=0,"",lista_startowa!E35),"")</f>
        <v/>
      </c>
      <c r="F8" s="8" t="str">
        <f>IFERROR(IF(lista_startowa!F35=0,"",lista_startowa!F35),"")</f>
        <v>BLACK &amp; WHITE</v>
      </c>
      <c r="G8" s="9">
        <v>3</v>
      </c>
      <c r="H8" s="9" t="s">
        <v>307</v>
      </c>
      <c r="I8" s="9">
        <v>6</v>
      </c>
      <c r="J8" s="9">
        <v>1</v>
      </c>
      <c r="K8" s="9"/>
      <c r="L8" s="9"/>
      <c r="M8" s="9"/>
      <c r="N8" s="10">
        <f>IF(ISBLANK(G8),"",SUM(G8:M8)+(COUNTIF(G8:M8,"DSQ")+COUNTIF(G8:M8,"DNF")+COUNTIF(G8:M8,"OCS")+COUNTIF(G8:M8,"DNC")+COUNTIF(G8:M8,"DNS")+COUNTIF(G8:M8,"DNE")+COUNTIF(G8:M8,"RET")+COUNTIF(G8:M8,"BFD"))*$E$20)</f>
        <v>10</v>
      </c>
    </row>
    <row r="9" spans="2:14">
      <c r="B9" s="20">
        <v>4</v>
      </c>
      <c r="C9" s="8" t="str">
        <f>IFERROR(IF(lista_startowa!C38=0,"",lista_startowa!C38),"")</f>
        <v>Wojciech Spisak</v>
      </c>
      <c r="D9" s="8" t="str">
        <f>IFERROR(IF(lista_startowa!D38=0,"",lista_startowa!D38),"")</f>
        <v>POL 17956</v>
      </c>
      <c r="E9" s="8" t="str">
        <f>IFERROR(IF(lista_startowa!E38=0,"",lista_startowa!E38),"")</f>
        <v/>
      </c>
      <c r="F9" s="8" t="str">
        <f>IFERROR(IF(lista_startowa!F38=0,"",lista_startowa!F38),"")</f>
        <v>VOLKSWAGEN LEASING</v>
      </c>
      <c r="G9" s="9" t="s">
        <v>192</v>
      </c>
      <c r="H9" s="9">
        <v>1</v>
      </c>
      <c r="I9" s="9">
        <v>4</v>
      </c>
      <c r="J9" s="9">
        <v>5</v>
      </c>
      <c r="K9" s="9"/>
      <c r="L9" s="9"/>
      <c r="M9" s="9"/>
      <c r="N9" s="10">
        <f>IF(ISBLANK(G9),"",SUM(G9:M9)+(COUNTIF(G9:M9,"DSQ")+COUNTIF(G9:M9,"DNF")+COUNTIF(G9:M9,"OCS")+COUNTIF(G9:M9,"DNC")+COUNTIF(G9:M9,"DNS")+COUNTIF(G9:M9,"DNE")+COUNTIF(G9:M9,"RET")+COUNTIF(G9:M9,"BFD"))*$E$20)</f>
        <v>10</v>
      </c>
    </row>
    <row r="10" spans="2:14">
      <c r="B10" s="20">
        <v>5</v>
      </c>
      <c r="C10" s="8" t="str">
        <f>IFERROR(IF(lista_startowa!C34=0,"",lista_startowa!C34),"")</f>
        <v>Mirosław Czech</v>
      </c>
      <c r="D10" s="8" t="str">
        <f>IFERROR(IF(lista_startowa!D34=0,"",lista_startowa!D34),"")</f>
        <v>POL 8</v>
      </c>
      <c r="E10" s="8" t="str">
        <f>IFERROR(IF(lista_startowa!E34=0,"",lista_startowa!E34),"")</f>
        <v/>
      </c>
      <c r="F10" s="8" t="str">
        <f>IFERROR(IF(lista_startowa!F34=0,"",lista_startowa!F34),"")</f>
        <v>TAŃCZĄCA Z FALAMI</v>
      </c>
      <c r="G10" s="30">
        <v>5</v>
      </c>
      <c r="H10" s="30" t="s">
        <v>304</v>
      </c>
      <c r="I10" s="30">
        <v>3</v>
      </c>
      <c r="J10" s="30">
        <v>3</v>
      </c>
      <c r="K10" s="30"/>
      <c r="L10" s="30"/>
      <c r="M10" s="30"/>
      <c r="N10" s="10">
        <f>IF(ISBLANK(G10),"",SUM(G10:M10)+(COUNTIF(G10:M10,"DSQ")+COUNTIF(G10:M10,"DNF")+COUNTIF(G10:M10,"OCS")+COUNTIF(G10:M10,"DNC")+COUNTIF(G10:M10,"DNS")+COUNTIF(G10:M10,"DNE")+COUNTIF(G10:M10,"RET")+COUNTIF(G10:M10,"BFD"))*$E$20)</f>
        <v>11</v>
      </c>
    </row>
    <row r="11" spans="2:14">
      <c r="B11" s="20">
        <v>6</v>
      </c>
      <c r="C11" s="8" t="str">
        <f>IFERROR(IF(lista_startowa!C33=0,"",lista_startowa!C33),"")</f>
        <v>Ryszard Osmański</v>
      </c>
      <c r="D11" s="8" t="str">
        <f>IFERROR(IF(lista_startowa!D33=0,"",lista_startowa!D33),"")</f>
        <v/>
      </c>
      <c r="E11" s="8" t="str">
        <f>IFERROR(IF(lista_startowa!E33=0,"",lista_startowa!E33),"")</f>
        <v/>
      </c>
      <c r="F11" s="8" t="str">
        <f>IFERROR(IF(lista_startowa!F33=0,"",lista_startowa!F33),"")</f>
        <v>ZACAPA</v>
      </c>
      <c r="G11" s="30">
        <v>4</v>
      </c>
      <c r="H11" s="30">
        <v>3</v>
      </c>
      <c r="I11" s="30" t="s">
        <v>308</v>
      </c>
      <c r="J11" s="30">
        <v>4</v>
      </c>
      <c r="K11" s="30"/>
      <c r="L11" s="30"/>
      <c r="M11" s="30"/>
      <c r="N11" s="10">
        <f>IF(ISBLANK(G11),"",SUM(G11:M11)+(COUNTIF(G11:M11,"DSQ")+COUNTIF(G11:M11,"DNF")+COUNTIF(G11:M11,"OCS")+COUNTIF(G11:M11,"DNC")+COUNTIF(G11:M11,"DNS")+COUNTIF(G11:M11,"DNE")+COUNTIF(G11:M11,"RET")+COUNTIF(G11:M11,"BFD"))*$E$19)</f>
        <v>11</v>
      </c>
    </row>
    <row r="12" spans="2:14">
      <c r="B12" s="20">
        <v>7</v>
      </c>
      <c r="C12" s="8" t="str">
        <f>IFERROR(IF(lista_startowa!C36=0,"",lista_startowa!C36),"")</f>
        <v>Robert Prajwocki</v>
      </c>
      <c r="D12" s="8" t="str">
        <f>IFERROR(IF(lista_startowa!D36=0,"",lista_startowa!D36),"")</f>
        <v/>
      </c>
      <c r="E12" s="8" t="str">
        <f>IFERROR(IF(lista_startowa!E36=0,"",lista_startowa!E36),"")</f>
        <v/>
      </c>
      <c r="F12" s="8" t="str">
        <f>IFERROR(IF(lista_startowa!F36=0,"",lista_startowa!F36),"")</f>
        <v>CZARNA PERŁA</v>
      </c>
      <c r="G12" s="30" t="s">
        <v>193</v>
      </c>
      <c r="H12" s="30">
        <v>4</v>
      </c>
      <c r="I12" s="30">
        <v>7</v>
      </c>
      <c r="J12" s="30">
        <v>6</v>
      </c>
      <c r="K12" s="30"/>
      <c r="L12" s="30"/>
      <c r="M12" s="30"/>
      <c r="N12" s="10">
        <f>IF(ISBLANK(G12),"",SUM(G12:M12)+(COUNTIF(G12:M12,"DSQ")+COUNTIF(G12:M12,"DNF")+COUNTIF(G12:M12,"OCS")+COUNTIF(G12:M12,"DNC")+COUNTIF(G12:M12,"DNS")+COUNTIF(G12:M12,"DNE")+COUNTIF(G12:M12,"RET")+COUNTIF(G12:M12,"BFD"))*$E$20)</f>
        <v>17</v>
      </c>
    </row>
    <row r="13" spans="2:14">
      <c r="B13" s="20">
        <v>8</v>
      </c>
      <c r="C13" s="8" t="str">
        <f>IFERROR(IF(lista_startowa!C37=0,"",lista_startowa!C37),"")</f>
        <v>Cezary Brędowski</v>
      </c>
      <c r="D13" s="8" t="str">
        <f>IFERROR(IF(lista_startowa!D37=0,"",lista_startowa!D37),"")</f>
        <v>Y 175</v>
      </c>
      <c r="E13" s="8" t="str">
        <f>IFERROR(IF(lista_startowa!E37=0,"",lista_startowa!E37),"")</f>
        <v/>
      </c>
      <c r="F13" s="8" t="str">
        <f>IFERROR(IF(lista_startowa!F37=0,"",lista_startowa!F37),"")</f>
        <v>SANBRE</v>
      </c>
      <c r="G13" s="30">
        <v>7</v>
      </c>
      <c r="H13" s="30">
        <v>6</v>
      </c>
      <c r="I13" s="30" t="s">
        <v>193</v>
      </c>
      <c r="J13" s="30">
        <v>8</v>
      </c>
      <c r="K13" s="30"/>
      <c r="L13" s="30"/>
      <c r="M13" s="30"/>
      <c r="N13" s="10">
        <f>IF(ISBLANK(G13),"",SUM(G13:M13)+(COUNTIF(G13:M13,"DSQ")+COUNTIF(G13:M13,"DNF")+COUNTIF(G13:M13,"OCS")+COUNTIF(G13:M13,"DNC")+COUNTIF(G13:M13,"DNS")+COUNTIF(G13:M13,"DNE")+COUNTIF(G13:M13,"RET")+COUNTIF(G13:M13,"BFD"))*$E$20)</f>
        <v>21</v>
      </c>
    </row>
    <row r="14" spans="2:14">
      <c r="B14" s="20">
        <v>9</v>
      </c>
      <c r="C14" s="8" t="str">
        <f>IFERROR(IF(lista_startowa!C39=0,"",lista_startowa!C39),"")</f>
        <v>Michał Brzozowski</v>
      </c>
      <c r="D14" s="8" t="str">
        <f>IFERROR(IF(lista_startowa!D39=0,"",lista_startowa!D39),"")</f>
        <v>I 2634</v>
      </c>
      <c r="E14" s="8" t="str">
        <f>IFERROR(IF(lista_startowa!E39=0,"",lista_startowa!E39),"")</f>
        <v/>
      </c>
      <c r="F14" s="8" t="str">
        <f>IFERROR(IF(lista_startowa!F39=0,"",lista_startowa!F39),"")</f>
        <v>LEGENDA</v>
      </c>
      <c r="G14" s="30">
        <v>9</v>
      </c>
      <c r="H14" s="30">
        <v>8</v>
      </c>
      <c r="I14" s="30">
        <v>5</v>
      </c>
      <c r="J14" s="30" t="s">
        <v>309</v>
      </c>
      <c r="K14" s="30"/>
      <c r="L14" s="30"/>
      <c r="M14" s="30"/>
      <c r="N14" s="10">
        <f>IF(ISBLANK(G14),"",SUM(G14:M14)+(COUNTIF(G14:M14,"DSQ")+COUNTIF(G14:M14,"DNF")+COUNTIF(G14:M14,"OCS")+COUNTIF(G14:M14,"DNC")+COUNTIF(G14:M14,"DNS")+COUNTIF(G14:M14,"DNE")+COUNTIF(G14:M14,"RET")+COUNTIF(G14:M14,"BFD"))*$E$20)</f>
        <v>22</v>
      </c>
    </row>
    <row r="15" spans="2:14">
      <c r="B15" s="20">
        <v>10</v>
      </c>
      <c r="C15" s="8" t="str">
        <f>IFERROR(IF(lista_startowa!C40=0,"",lista_startowa!C40),"")</f>
        <v>Wojciech Niczyporowicz</v>
      </c>
      <c r="D15" s="8" t="str">
        <f>IFERROR(IF(lista_startowa!D40=0,"",lista_startowa!D40),"")</f>
        <v/>
      </c>
      <c r="E15" s="8" t="str">
        <f>IFERROR(IF(lista_startowa!E40=0,"",lista_startowa!E40),"")</f>
        <v/>
      </c>
      <c r="F15" s="8" t="str">
        <f>IFERROR(IF(lista_startowa!F40=0,"",lista_startowa!F40),"")</f>
        <v>RGG</v>
      </c>
      <c r="G15" s="30">
        <v>10</v>
      </c>
      <c r="H15" s="30">
        <v>9</v>
      </c>
      <c r="I15" s="30">
        <v>10</v>
      </c>
      <c r="J15" s="30" t="s">
        <v>305</v>
      </c>
      <c r="K15" s="30"/>
      <c r="L15" s="30"/>
      <c r="M15" s="30"/>
      <c r="N15" s="10">
        <f>IF(ISBLANK(G15),"",SUM(G15:M15)+(COUNTIF(G15:M15,"DSQ")+COUNTIF(G15:M15,"DNF")+COUNTIF(G15:M15,"OCS")+COUNTIF(G15:M15,"DNC")+COUNTIF(G15:M15,"DNS")+COUNTIF(G15:M15,"DNE")+COUNTIF(G15:M15,"RET")+COUNTIF(G15:M15,"BFD"))*$E$20)</f>
        <v>29</v>
      </c>
    </row>
    <row r="16" spans="2:14">
      <c r="B16" s="20">
        <v>11</v>
      </c>
      <c r="C16" s="8" t="str">
        <f>IFERROR(IF(lista_startowa!C31=0,"",lista_startowa!C31),"")</f>
        <v>Tomasz Zalesiak</v>
      </c>
      <c r="D16" s="8" t="str">
        <f>IFERROR(IF(lista_startowa!D31=0,"",lista_startowa!D31),"")</f>
        <v>POL 13587</v>
      </c>
      <c r="E16" s="8" t="str">
        <f>IFERROR(IF(lista_startowa!E31=0,"",lista_startowa!E31),"")</f>
        <v/>
      </c>
      <c r="F16" s="8" t="str">
        <f>IFERROR(IF(lista_startowa!F31=0,"",lista_startowa!F31),"")</f>
        <v>VOYAGER</v>
      </c>
      <c r="G16" s="30" t="s">
        <v>310</v>
      </c>
      <c r="H16" s="30">
        <v>11</v>
      </c>
      <c r="I16" s="30">
        <v>11</v>
      </c>
      <c r="J16" s="30">
        <v>9</v>
      </c>
      <c r="K16" s="30"/>
      <c r="L16" s="30"/>
      <c r="M16" s="30"/>
      <c r="N16" s="10">
        <f>IF(ISBLANK(G16),"",SUM(G16:M16)+(COUNTIF(G16:M16,"DSQ")+COUNTIF(G16:M16,"DNF")+COUNTIF(G16:M16,"OCS")+COUNTIF(G16:M16,"DNC")+COUNTIF(G16:M16,"DNS")+COUNTIF(G16:M16,"DNE")+COUNTIF(G16:M16,"RET")+COUNTIF(G16:M16,"BFD"))*$E$19)</f>
        <v>31</v>
      </c>
    </row>
    <row r="17" spans="2:14">
      <c r="B17" s="20">
        <v>12</v>
      </c>
      <c r="C17" s="8" t="str">
        <f>IFERROR(IF(lista_startowa!C32=0,"",lista_startowa!C32),"")</f>
        <v>Zbigniew Kamiński</v>
      </c>
      <c r="D17" s="8" t="str">
        <f>IFERROR(IF(lista_startowa!D32=0,"",lista_startowa!D32),"")</f>
        <v/>
      </c>
      <c r="E17" s="8" t="str">
        <f>IFERROR(IF(lista_startowa!E32=0,"",lista_startowa!E32),"")</f>
        <v/>
      </c>
      <c r="F17" s="8" t="str">
        <f>IFERROR(IF(lista_startowa!F32=0,"",lista_startowa!F32),"")</f>
        <v>MALUTKA</v>
      </c>
      <c r="G17" s="30">
        <v>12</v>
      </c>
      <c r="H17" s="30" t="s">
        <v>305</v>
      </c>
      <c r="I17" s="30" t="s">
        <v>302</v>
      </c>
      <c r="J17" s="30" t="s">
        <v>302</v>
      </c>
      <c r="K17" s="30"/>
      <c r="L17" s="30"/>
      <c r="M17" s="30"/>
      <c r="N17" s="10">
        <f>IF(ISBLANK(G17),"",SUM(G17:M17)+(COUNTIF(G17:M17,"DSQ")+COUNTIF(G17:M17,"DNF")+COUNTIF(G17:M17,"OCS")+COUNTIF(G17:M17,"DNC")+COUNTIF(G17:M17,"DNS")+COUNTIF(G17:M17,"DNE")+COUNTIF(G17:M17,"RET")+COUNTIF(G17:M17,"BFD"))*$E$19)</f>
        <v>38</v>
      </c>
    </row>
    <row r="19" spans="2:14">
      <c r="D19" s="2" t="s">
        <v>16</v>
      </c>
      <c r="E19" s="11">
        <f>ROWS(B6:B17)+1</f>
        <v>13</v>
      </c>
      <c r="F19" s="68" t="s">
        <v>14</v>
      </c>
      <c r="G19" s="68"/>
    </row>
    <row r="21" spans="2:14">
      <c r="F21" s="68" t="s">
        <v>182</v>
      </c>
      <c r="G21" s="68"/>
    </row>
  </sheetData>
  <dataConsolidate/>
  <mergeCells count="5">
    <mergeCell ref="B1:N1"/>
    <mergeCell ref="B2:N2"/>
    <mergeCell ref="G4:M4"/>
    <mergeCell ref="F19:G19"/>
    <mergeCell ref="F21:G21"/>
  </mergeCells>
  <printOptions horizontalCentered="1"/>
  <pageMargins left="0.19685039370078741" right="0.19685039370078741" top="0.39370078740157483" bottom="0.39370078740157483" header="0.31496062992125984" footer="0.31496062992125984"/>
  <pageSetup paperSize="9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23"/>
  <sheetViews>
    <sheetView tabSelected="1" workbookViewId="0">
      <selection activeCell="F12" sqref="F12:F14"/>
    </sheetView>
  </sheetViews>
  <sheetFormatPr defaultRowHeight="15"/>
  <cols>
    <col min="1" max="1" width="3" customWidth="1"/>
    <col min="3" max="3" width="25.42578125" customWidth="1"/>
    <col min="4" max="4" width="13.42578125" customWidth="1"/>
    <col min="5" max="5" width="13.5703125" style="14" customWidth="1"/>
    <col min="6" max="6" width="19" customWidth="1"/>
    <col min="7" max="13" width="6.5703125" customWidth="1"/>
  </cols>
  <sheetData>
    <row r="1" spans="2:14" ht="23.25" customHeight="1">
      <c r="B1" s="66" t="str">
        <f>lista_startowa!B3</f>
        <v>Żeglarski Puchar Iławy 2017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2:14">
      <c r="B2" s="68" t="str">
        <f>lista_startowa!B43</f>
        <v>Open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2:14">
      <c r="B3" s="2" t="s">
        <v>15</v>
      </c>
      <c r="C3" s="12">
        <f ca="1">NOW()</f>
        <v>42975.632722800925</v>
      </c>
      <c r="E3" s="22" t="s">
        <v>161</v>
      </c>
    </row>
    <row r="4" spans="2:14">
      <c r="G4" s="69" t="s">
        <v>13</v>
      </c>
      <c r="H4" s="69"/>
      <c r="I4" s="69"/>
      <c r="J4" s="69"/>
      <c r="K4" s="69"/>
      <c r="L4" s="69"/>
      <c r="M4" s="69"/>
    </row>
    <row r="5" spans="2:14" ht="22.5" customHeight="1">
      <c r="B5" s="6" t="s">
        <v>12</v>
      </c>
      <c r="C5" s="5" t="s">
        <v>0</v>
      </c>
      <c r="D5" s="6" t="s">
        <v>3</v>
      </c>
      <c r="E5" s="6" t="s">
        <v>1</v>
      </c>
      <c r="F5" s="6" t="s">
        <v>2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6" t="s">
        <v>10</v>
      </c>
      <c r="N5" s="7" t="s">
        <v>11</v>
      </c>
    </row>
    <row r="6" spans="2:14">
      <c r="B6" s="20">
        <v>1</v>
      </c>
      <c r="C6" s="8" t="str">
        <f>IFERROR(IF(lista_startowa!C55=0,"",lista_startowa!C55),"")</f>
        <v>Piotr Bokota</v>
      </c>
      <c r="D6" s="9" t="str">
        <f>IFERROR(IF(lista_startowa!D55=0,"",lista_startowa!D55),"")</f>
        <v>POL 153</v>
      </c>
      <c r="E6" s="9" t="str">
        <f>IFERROR(IF(lista_startowa!E55=0,"",lista_startowa!E55),"")</f>
        <v/>
      </c>
      <c r="F6" s="8" t="str">
        <f>IFERROR(IF(lista_startowa!F55=0,"",lista_startowa!F55),"")</f>
        <v>SUSZ</v>
      </c>
      <c r="G6" s="28">
        <v>1</v>
      </c>
      <c r="H6" s="28">
        <v>1</v>
      </c>
      <c r="I6" s="28">
        <v>1</v>
      </c>
      <c r="J6" s="28" t="s">
        <v>160</v>
      </c>
      <c r="K6" s="28"/>
      <c r="L6" s="9"/>
      <c r="M6" s="9"/>
      <c r="N6" s="29">
        <f t="shared" ref="N6:N19" si="0">IF(ISBLANK(G6),"",SUM(G6:M6)+(COUNTIF(G6:M6,"DSQ")+COUNTIF(G6:M6,"DNF")+COUNTIF(G6:M6,"OCS")+COUNTIF(G6:M6,"DNC")+COUNTIF(G6:M6,"DNS")+COUNTIF(G6:M6,"DNE")+COUNTIF(G6:M6,"RET")+COUNTIF(G6:M6,"BFD"))*$E$21)</f>
        <v>3</v>
      </c>
    </row>
    <row r="7" spans="2:14">
      <c r="B7" s="20">
        <v>2</v>
      </c>
      <c r="C7" s="8" t="str">
        <f>IFERROR(IF(lista_startowa!C50=0,"",lista_startowa!C50),"")</f>
        <v>Ryszard Dec</v>
      </c>
      <c r="D7" s="9" t="str">
        <f>IFERROR(IF(lista_startowa!D50=0,"",lista_startowa!D50),"")</f>
        <v/>
      </c>
      <c r="E7" s="9" t="str">
        <f>IFERROR(IF(lista_startowa!E50=0,"",lista_startowa!E50),"")</f>
        <v/>
      </c>
      <c r="F7" s="8" t="str">
        <f>IFERROR(IF(lista_startowa!F50=0,"",lista_startowa!F50),"")</f>
        <v>ARTUS</v>
      </c>
      <c r="G7" s="28">
        <v>2</v>
      </c>
      <c r="H7" s="28">
        <v>2</v>
      </c>
      <c r="I7" s="28" t="s">
        <v>191</v>
      </c>
      <c r="J7" s="28">
        <v>1</v>
      </c>
      <c r="K7" s="28"/>
      <c r="L7" s="9"/>
      <c r="M7" s="9"/>
      <c r="N7" s="29">
        <f t="shared" si="0"/>
        <v>5</v>
      </c>
    </row>
    <row r="8" spans="2:14">
      <c r="B8" s="20">
        <v>3</v>
      </c>
      <c r="C8" s="8" t="str">
        <f>IFERROR(IF(lista_startowa!C51=0,"",lista_startowa!C51),"")</f>
        <v>Bogdan Kalwasński</v>
      </c>
      <c r="D8" s="9" t="str">
        <f>IFERROR(IF(lista_startowa!D51=0,"",lista_startowa!D51),"")</f>
        <v>POL 38</v>
      </c>
      <c r="E8" s="9" t="str">
        <f>IFERROR(IF(lista_startowa!E51=0,"",lista_startowa!E51),"")</f>
        <v/>
      </c>
      <c r="F8" s="8" t="str">
        <f>IFERROR(IF(lista_startowa!F51=0,"",lista_startowa!F51),"")</f>
        <v/>
      </c>
      <c r="G8" s="28" t="s">
        <v>191</v>
      </c>
      <c r="H8" s="28">
        <v>3</v>
      </c>
      <c r="I8" s="28">
        <v>2</v>
      </c>
      <c r="J8" s="28">
        <v>3</v>
      </c>
      <c r="K8" s="28"/>
      <c r="L8" s="9"/>
      <c r="M8" s="9"/>
      <c r="N8" s="29">
        <f t="shared" si="0"/>
        <v>8</v>
      </c>
    </row>
    <row r="9" spans="2:14">
      <c r="B9" s="20">
        <v>4</v>
      </c>
      <c r="C9" s="8" t="str">
        <f>IFERROR(IF(lista_startowa!C54=0,"",lista_startowa!C54),"")</f>
        <v>Szymon Swosiński</v>
      </c>
      <c r="D9" s="9" t="str">
        <f>IFERROR(IF(lista_startowa!D54=0,"",lista_startowa!D54),"")</f>
        <v>POL 5</v>
      </c>
      <c r="E9" s="9" t="str">
        <f>IFERROR(IF(lista_startowa!E54=0,"",lista_startowa!E54),"")</f>
        <v/>
      </c>
      <c r="F9" s="8" t="str">
        <f>IFERROR(IF(lista_startowa!F54=0,"",lista_startowa!F54),"")</f>
        <v>PERON II</v>
      </c>
      <c r="G9" s="28" t="s">
        <v>192</v>
      </c>
      <c r="H9" s="28">
        <v>6</v>
      </c>
      <c r="I9" s="28">
        <v>4</v>
      </c>
      <c r="J9" s="28">
        <v>4</v>
      </c>
      <c r="K9" s="28"/>
      <c r="L9" s="9"/>
      <c r="M9" s="9"/>
      <c r="N9" s="29">
        <f t="shared" si="0"/>
        <v>14</v>
      </c>
    </row>
    <row r="10" spans="2:14">
      <c r="B10" s="20">
        <v>5</v>
      </c>
      <c r="C10" s="8" t="str">
        <f>IFERROR(IF(lista_startowa!C58=0,"",lista_startowa!C58),"")</f>
        <v>Marek Twarogowski</v>
      </c>
      <c r="D10" s="9" t="str">
        <f>IFERROR(IF(lista_startowa!D58=0,"",lista_startowa!D58),"")</f>
        <v/>
      </c>
      <c r="E10" s="9" t="str">
        <f>IFERROR(IF(lista_startowa!E58=0,"",lista_startowa!E58),"")</f>
        <v/>
      </c>
      <c r="F10" s="8" t="str">
        <f>IFERROR(IF(lista_startowa!F58=0,"",lista_startowa!F58),"")</f>
        <v>VIMA</v>
      </c>
      <c r="G10" s="9" t="s">
        <v>304</v>
      </c>
      <c r="H10" s="9">
        <v>4</v>
      </c>
      <c r="I10" s="9">
        <v>5</v>
      </c>
      <c r="J10" s="9">
        <v>5</v>
      </c>
      <c r="K10" s="9"/>
      <c r="L10" s="9"/>
      <c r="M10" s="9"/>
      <c r="N10" s="10">
        <f t="shared" si="0"/>
        <v>14</v>
      </c>
    </row>
    <row r="11" spans="2:14">
      <c r="B11" s="20">
        <v>6</v>
      </c>
      <c r="C11" s="8" t="str">
        <f>IFERROR(IF(lista_startowa!C46=0,"",lista_startowa!C46),"")</f>
        <v>Marcin Łącki</v>
      </c>
      <c r="D11" s="9" t="str">
        <f>IFERROR(IF(lista_startowa!D46=0,"",lista_startowa!D46),"")</f>
        <v/>
      </c>
      <c r="E11" s="9" t="str">
        <f>IFERROR(IF(lista_startowa!E46=0,"",lista_startowa!E46),"")</f>
        <v/>
      </c>
      <c r="F11" s="8" t="str">
        <f>IFERROR(IF(lista_startowa!F46=0,"",lista_startowa!F46),"")</f>
        <v>HAAKON III</v>
      </c>
      <c r="G11" s="28">
        <v>5</v>
      </c>
      <c r="H11" s="28">
        <v>5</v>
      </c>
      <c r="I11" s="28" t="s">
        <v>192</v>
      </c>
      <c r="J11" s="28">
        <v>6</v>
      </c>
      <c r="K11" s="28"/>
      <c r="L11" s="9"/>
      <c r="M11" s="9"/>
      <c r="N11" s="29">
        <f t="shared" si="0"/>
        <v>16</v>
      </c>
    </row>
    <row r="12" spans="2:14">
      <c r="B12" s="20">
        <v>7</v>
      </c>
      <c r="C12" s="8" t="str">
        <f>IFERROR(IF(lista_startowa!C49=0,"",lista_startowa!C49),"")</f>
        <v>Paweł Poniatowski</v>
      </c>
      <c r="D12" s="9" t="str">
        <f>IFERROR(IF(lista_startowa!D49=0,"",lista_startowa!D49),"")</f>
        <v>POL 33</v>
      </c>
      <c r="E12" s="9" t="str">
        <f>IFERROR(IF(lista_startowa!E49=0,"",lista_startowa!E49),"")</f>
        <v/>
      </c>
      <c r="F12" s="8" t="str">
        <f>IFERROR(IF(lista_startowa!F49=0,"",lista_startowa!F49),"")</f>
        <v>BREPPI.PL</v>
      </c>
      <c r="G12" s="28">
        <v>4</v>
      </c>
      <c r="H12" s="28" t="s">
        <v>305</v>
      </c>
      <c r="I12" s="28" t="s">
        <v>302</v>
      </c>
      <c r="J12" s="28" t="s">
        <v>302</v>
      </c>
      <c r="K12" s="28"/>
      <c r="L12" s="9"/>
      <c r="M12" s="9"/>
      <c r="N12" s="29">
        <f t="shared" si="0"/>
        <v>34</v>
      </c>
    </row>
    <row r="13" spans="2:14">
      <c r="B13" s="20">
        <v>8</v>
      </c>
      <c r="C13" s="8" t="str">
        <f>IFERROR(IF(lista_startowa!C56=0,"",lista_startowa!C56),"")</f>
        <v>Paul Simon</v>
      </c>
      <c r="D13" s="9" t="str">
        <f>IFERROR(IF(lista_startowa!D56=0,"",lista_startowa!D56),"")</f>
        <v/>
      </c>
      <c r="E13" s="9" t="str">
        <f>IFERROR(IF(lista_startowa!E56=0,"",lista_startowa!E56),"")</f>
        <v/>
      </c>
      <c r="F13" s="8" t="str">
        <f>IFERROR(IF(lista_startowa!F56=0,"",lista_startowa!F56),"")</f>
        <v>PLEBANIA</v>
      </c>
      <c r="G13" s="28">
        <v>8</v>
      </c>
      <c r="H13" s="28" t="s">
        <v>305</v>
      </c>
      <c r="I13" s="28" t="s">
        <v>302</v>
      </c>
      <c r="J13" s="28" t="s">
        <v>302</v>
      </c>
      <c r="K13" s="28"/>
      <c r="L13" s="9"/>
      <c r="M13" s="9"/>
      <c r="N13" s="29">
        <f t="shared" si="0"/>
        <v>38</v>
      </c>
    </row>
    <row r="14" spans="2:14">
      <c r="B14" s="20">
        <v>9</v>
      </c>
      <c r="C14" s="8" t="str">
        <f>IFERROR(IF(lista_startowa!C45=0,"",lista_startowa!C45),"")</f>
        <v>Edward Gaserski</v>
      </c>
      <c r="D14" s="9">
        <v>10</v>
      </c>
      <c r="E14" s="9" t="str">
        <f>IFERROR(IF(lista_startowa!E45=0,"",lista_startowa!E45),"")</f>
        <v/>
      </c>
      <c r="F14" s="8" t="str">
        <f>IFERROR(IF(lista_startowa!F45=0,"",lista_startowa!F45),"")</f>
        <v>MOMI</v>
      </c>
      <c r="G14" s="9">
        <v>9</v>
      </c>
      <c r="H14" s="9" t="s">
        <v>305</v>
      </c>
      <c r="I14" s="9" t="s">
        <v>302</v>
      </c>
      <c r="J14" s="9" t="s">
        <v>302</v>
      </c>
      <c r="K14" s="9"/>
      <c r="L14" s="9"/>
      <c r="M14" s="9"/>
      <c r="N14" s="10">
        <f t="shared" si="0"/>
        <v>39</v>
      </c>
    </row>
    <row r="15" spans="2:14">
      <c r="B15" s="20">
        <v>10</v>
      </c>
      <c r="C15" s="8" t="str">
        <f>IFERROR(IF(lista_startowa!C47=0,"",lista_startowa!C47),"")</f>
        <v>Henryk Olszewicz</v>
      </c>
      <c r="D15" s="9" t="str">
        <f>IFERROR(IF(lista_startowa!D47=0,"",lista_startowa!D47),"")</f>
        <v>WZ 0853</v>
      </c>
      <c r="E15" s="9" t="str">
        <f>IFERROR(IF(lista_startowa!E47=0,"",lista_startowa!E47),"")</f>
        <v/>
      </c>
      <c r="F15" s="8" t="str">
        <f>IFERROR(IF(lista_startowa!F47=0,"",lista_startowa!F47),"")</f>
        <v>NOMADA 2</v>
      </c>
      <c r="G15" s="28" t="s">
        <v>188</v>
      </c>
      <c r="H15" s="28" t="s">
        <v>302</v>
      </c>
      <c r="I15" s="28" t="s">
        <v>302</v>
      </c>
      <c r="J15" s="28" t="s">
        <v>302</v>
      </c>
      <c r="K15" s="28"/>
      <c r="L15" s="9"/>
      <c r="M15" s="9"/>
      <c r="N15" s="29">
        <f t="shared" si="0"/>
        <v>45</v>
      </c>
    </row>
    <row r="16" spans="2:14">
      <c r="B16" s="20">
        <v>11</v>
      </c>
      <c r="C16" s="8" t="str">
        <f>IFERROR(IF(lista_startowa!C48=0,"",lista_startowa!C48),"")</f>
        <v>Michał Luckiewicz</v>
      </c>
      <c r="D16" s="9" t="str">
        <f>IFERROR(IF(lista_startowa!D48=0,"",lista_startowa!D48),"")</f>
        <v>POL 7990</v>
      </c>
      <c r="E16" s="9" t="str">
        <f>IFERROR(IF(lista_startowa!E48=0,"",lista_startowa!E48),"")</f>
        <v/>
      </c>
      <c r="F16" s="8" t="str">
        <f>IFERROR(IF(lista_startowa!F48=0,"",lista_startowa!F48),"")</f>
        <v>NOCNA FURIA</v>
      </c>
      <c r="G16" s="28" t="s">
        <v>188</v>
      </c>
      <c r="H16" s="28" t="s">
        <v>302</v>
      </c>
      <c r="I16" s="28" t="s">
        <v>302</v>
      </c>
      <c r="J16" s="28" t="s">
        <v>302</v>
      </c>
      <c r="K16" s="28"/>
      <c r="L16" s="9"/>
      <c r="M16" s="9"/>
      <c r="N16" s="29">
        <f t="shared" si="0"/>
        <v>45</v>
      </c>
    </row>
    <row r="17" spans="2:14">
      <c r="B17" s="20">
        <v>12</v>
      </c>
      <c r="C17" s="8" t="str">
        <f>IFERROR(IF(lista_startowa!C52=0,"",lista_startowa!C52),"")</f>
        <v>Piotr Kowalski</v>
      </c>
      <c r="D17" s="9" t="str">
        <f>IFERROR(IF(lista_startowa!D52=0,"",lista_startowa!D52),"")</f>
        <v>POL 5007</v>
      </c>
      <c r="E17" s="9" t="str">
        <f>IFERROR(IF(lista_startowa!E52=0,"",lista_startowa!E52),"")</f>
        <v/>
      </c>
      <c r="F17" s="8" t="str">
        <f>IFERROR(IF(lista_startowa!F52=0,"",lista_startowa!F52),"")</f>
        <v/>
      </c>
      <c r="G17" s="28" t="s">
        <v>188</v>
      </c>
      <c r="H17" s="28" t="s">
        <v>302</v>
      </c>
      <c r="I17" s="28" t="s">
        <v>302</v>
      </c>
      <c r="J17" s="28" t="s">
        <v>302</v>
      </c>
      <c r="K17" s="28"/>
      <c r="L17" s="9"/>
      <c r="M17" s="9"/>
      <c r="N17" s="29">
        <f t="shared" si="0"/>
        <v>45</v>
      </c>
    </row>
    <row r="18" spans="2:14">
      <c r="B18" s="20">
        <v>13</v>
      </c>
      <c r="C18" s="8" t="str">
        <f>IFERROR(IF(lista_startowa!C53=0,"",lista_startowa!C53),"")</f>
        <v>Wacław Ściegienny</v>
      </c>
      <c r="D18" s="9" t="str">
        <f>IFERROR(IF(lista_startowa!D53=0,"",lista_startowa!D53),"")</f>
        <v>POL 7217</v>
      </c>
      <c r="E18" s="9" t="str">
        <f>IFERROR(IF(lista_startowa!E53=0,"",lista_startowa!E53),"")</f>
        <v/>
      </c>
      <c r="F18" s="8" t="str">
        <f>IFERROR(IF(lista_startowa!F53=0,"",lista_startowa!F53),"")</f>
        <v>KUKIDAR</v>
      </c>
      <c r="G18" s="28" t="s">
        <v>188</v>
      </c>
      <c r="H18" s="28" t="s">
        <v>302</v>
      </c>
      <c r="I18" s="28" t="s">
        <v>302</v>
      </c>
      <c r="J18" s="28" t="s">
        <v>302</v>
      </c>
      <c r="K18" s="28"/>
      <c r="L18" s="9"/>
      <c r="M18" s="9"/>
      <c r="N18" s="29">
        <f t="shared" si="0"/>
        <v>45</v>
      </c>
    </row>
    <row r="19" spans="2:14">
      <c r="B19" s="20">
        <v>14</v>
      </c>
      <c r="C19" s="8" t="str">
        <f>IFERROR(IF(lista_startowa!C57=0,"",lista_startowa!C57),"")</f>
        <v>Wojciech Ogrodziński</v>
      </c>
      <c r="D19" s="9" t="str">
        <f>IFERROR(IF(lista_startowa!D57=0,"",lista_startowa!D57),"")</f>
        <v/>
      </c>
      <c r="E19" s="9" t="str">
        <f>IFERROR(IF(lista_startowa!E57=0,"",lista_startowa!E57),"")</f>
        <v/>
      </c>
      <c r="F19" s="8" t="str">
        <f>IFERROR(IF(lista_startowa!F57=0,"",lista_startowa!F57),"")</f>
        <v>VETUS</v>
      </c>
      <c r="G19" s="28" t="s">
        <v>188</v>
      </c>
      <c r="H19" s="28" t="s">
        <v>302</v>
      </c>
      <c r="I19" s="28" t="s">
        <v>302</v>
      </c>
      <c r="J19" s="28" t="s">
        <v>302</v>
      </c>
      <c r="K19" s="28"/>
      <c r="L19" s="9"/>
      <c r="M19" s="9"/>
      <c r="N19" s="29">
        <f t="shared" si="0"/>
        <v>45</v>
      </c>
    </row>
    <row r="21" spans="2:14">
      <c r="D21" s="2" t="s">
        <v>16</v>
      </c>
      <c r="E21" s="11">
        <f>ROWS(B6:B19)+1</f>
        <v>15</v>
      </c>
      <c r="F21" s="68" t="s">
        <v>14</v>
      </c>
      <c r="G21" s="68"/>
    </row>
    <row r="23" spans="2:14">
      <c r="F23" s="68" t="s">
        <v>182</v>
      </c>
      <c r="G23" s="68"/>
    </row>
  </sheetData>
  <dataConsolidate/>
  <mergeCells count="5">
    <mergeCell ref="B1:N1"/>
    <mergeCell ref="B2:N2"/>
    <mergeCell ref="G4:M4"/>
    <mergeCell ref="F21:G21"/>
    <mergeCell ref="F23:G23"/>
  </mergeCells>
  <printOptions horizontalCentered="1"/>
  <pageMargins left="0.19685039370078741" right="0.19685039370078741" top="0.39370078740157483" bottom="0.39370078740157483" header="0.31496062992125984" footer="0.31496062992125984"/>
  <pageSetup paperSize="9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12"/>
  <sheetViews>
    <sheetView topLeftCell="A3" workbookViewId="0">
      <selection activeCell="H14" sqref="H14"/>
    </sheetView>
  </sheetViews>
  <sheetFormatPr defaultRowHeight="15"/>
  <cols>
    <col min="1" max="1" width="3" customWidth="1"/>
    <col min="3" max="3" width="25.42578125" customWidth="1"/>
    <col min="4" max="4" width="13.42578125" customWidth="1"/>
    <col min="5" max="5" width="13.5703125" style="14" customWidth="1"/>
    <col min="6" max="6" width="32" customWidth="1"/>
    <col min="7" max="13" width="6.5703125" customWidth="1"/>
  </cols>
  <sheetData>
    <row r="1" spans="2:14" ht="23.25" customHeight="1">
      <c r="B1" s="66" t="str">
        <f>lista_startowa!B3</f>
        <v>Żeglarski Puchar Iławy 2017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2:14">
      <c r="B2" s="68" t="str">
        <f>lista_startowa!B60</f>
        <v>Omega Sport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2:14">
      <c r="B3" s="2" t="s">
        <v>15</v>
      </c>
      <c r="C3" s="12">
        <f ca="1">NOW()</f>
        <v>42975.632722800925</v>
      </c>
      <c r="E3" s="22" t="s">
        <v>161</v>
      </c>
    </row>
    <row r="4" spans="2:14">
      <c r="G4" s="69" t="s">
        <v>13</v>
      </c>
      <c r="H4" s="69"/>
      <c r="I4" s="69"/>
      <c r="J4" s="69"/>
      <c r="K4" s="69"/>
      <c r="L4" s="69"/>
      <c r="M4" s="69"/>
    </row>
    <row r="5" spans="2:14" ht="22.5" customHeight="1">
      <c r="B5" s="6" t="s">
        <v>12</v>
      </c>
      <c r="C5" s="5" t="s">
        <v>0</v>
      </c>
      <c r="D5" s="6" t="s">
        <v>3</v>
      </c>
      <c r="E5" s="6" t="s">
        <v>1</v>
      </c>
      <c r="F5" s="6" t="s">
        <v>2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6" t="s">
        <v>10</v>
      </c>
      <c r="N5" s="7" t="s">
        <v>11</v>
      </c>
    </row>
    <row r="6" spans="2:14">
      <c r="B6" s="20">
        <v>1</v>
      </c>
      <c r="C6" s="8" t="str">
        <f>IFERROR(IF(lista_startowa!C64=0,"",lista_startowa!C64),"")</f>
        <v/>
      </c>
      <c r="D6" s="9" t="str">
        <f>IFERROR(IF(lista_startowa!D64=0,"",lista_startowa!D64),"")</f>
        <v/>
      </c>
      <c r="E6" s="9" t="str">
        <f>IFERROR(IF(lista_startowa!E64=0,"",lista_startowa!E64),"")</f>
        <v/>
      </c>
      <c r="F6" s="8" t="str">
        <f>IFERROR(IF(lista_startowa!F64=0,"",lista_startowa!F64),"")</f>
        <v/>
      </c>
      <c r="G6" s="9">
        <v>1</v>
      </c>
      <c r="H6" s="9">
        <v>1</v>
      </c>
      <c r="I6" s="9">
        <v>1</v>
      </c>
      <c r="J6" s="9">
        <v>1</v>
      </c>
      <c r="K6" s="9" t="s">
        <v>160</v>
      </c>
      <c r="L6" s="9">
        <v>2</v>
      </c>
      <c r="M6" s="9">
        <v>1</v>
      </c>
      <c r="N6" s="10">
        <f>IF(ISBLANK(G6),"",SUM(G6:M6)+(COUNTIF(G6:M6,"DSQ")+COUNTIF(G6:M6,"DNF")+COUNTIF(G6:M6,"OCS")+COUNTIF(G6:M6,"DNC")+COUNTIF(G6:M6,"DNS")+COUNTIF(G6:M6,"DNE")+COUNTIF(G6:M6,"RET")+COUNTIF(G6:M6,"BFD"))*$E$10)</f>
        <v>7</v>
      </c>
    </row>
    <row r="7" spans="2:14">
      <c r="B7" s="20">
        <v>2</v>
      </c>
      <c r="C7" s="8" t="str">
        <f>IFERROR(IF(lista_startowa!C63=0,"",lista_startowa!C63),"")</f>
        <v/>
      </c>
      <c r="D7" s="9" t="str">
        <f>IFERROR(IF(lista_startowa!D63=0,"",lista_startowa!D63),"")</f>
        <v/>
      </c>
      <c r="E7" s="9" t="str">
        <f>IFERROR(IF(lista_startowa!E63=0,"",lista_startowa!E63),"")</f>
        <v/>
      </c>
      <c r="F7" s="8" t="str">
        <f>IFERROR(IF(lista_startowa!F63=0,"",lista_startowa!F63),"")</f>
        <v/>
      </c>
      <c r="G7" s="9" t="s">
        <v>160</v>
      </c>
      <c r="H7" s="9">
        <v>2</v>
      </c>
      <c r="I7" s="9">
        <v>2</v>
      </c>
      <c r="J7" s="9">
        <v>2</v>
      </c>
      <c r="K7" s="9">
        <v>1</v>
      </c>
      <c r="L7" s="9">
        <v>1</v>
      </c>
      <c r="M7" s="9">
        <v>2</v>
      </c>
      <c r="N7" s="10">
        <f>IF(ISBLANK(G7),"",SUM(G7:M7)+(COUNTIF(G7:M7,"DSQ")+COUNTIF(G7:M7,"DNF")+COUNTIF(G7:M7,"OCS")+COUNTIF(G7:M7,"DNC")+COUNTIF(G7:M7,"DNS")+COUNTIF(G7:M7,"DNE")+COUNTIF(G7:M7,"RET")+COUNTIF(G7:M7,"BFD"))*$E$10)</f>
        <v>10</v>
      </c>
    </row>
    <row r="8" spans="2:14">
      <c r="B8" s="20">
        <v>3</v>
      </c>
      <c r="C8" s="8" t="str">
        <f>IFERROR(IF(lista_startowa!C62=0,"",lista_startowa!C62),"")</f>
        <v/>
      </c>
      <c r="D8" s="9" t="str">
        <f>IFERROR(IF(lista_startowa!D62=0,"",lista_startowa!D62),"")</f>
        <v/>
      </c>
      <c r="E8" s="9" t="str">
        <f>IFERROR(IF(lista_startowa!E62=0,"",lista_startowa!E62),"")</f>
        <v/>
      </c>
      <c r="F8" s="8" t="str">
        <f>IFERROR(IF(lista_startowa!F62=0,"",lista_startowa!F62),"")</f>
        <v/>
      </c>
      <c r="G8" s="9">
        <v>3</v>
      </c>
      <c r="H8" s="9">
        <v>3</v>
      </c>
      <c r="I8" s="9">
        <v>3</v>
      </c>
      <c r="J8" s="9">
        <v>3</v>
      </c>
      <c r="K8" s="9">
        <v>3</v>
      </c>
      <c r="L8" s="9" t="s">
        <v>189</v>
      </c>
      <c r="M8" s="9">
        <v>3</v>
      </c>
      <c r="N8" s="10">
        <f>IF(ISBLANK(G8),"",SUM(G8:M8)+(COUNTIF(G8:M8,"DSQ")+COUNTIF(G8:M8,"DNF")+COUNTIF(G8:M8,"OCS")+COUNTIF(G8:M8,"DNC")+COUNTIF(G8:M8,"DNS")+COUNTIF(G8:M8,"DNE")+COUNTIF(G8:M8,"RET")+COUNTIF(G8:M8,"BFD"))*$E$10)</f>
        <v>18</v>
      </c>
    </row>
    <row r="10" spans="2:14">
      <c r="D10" s="2" t="s">
        <v>16</v>
      </c>
      <c r="E10" s="11">
        <f>ROWS(B6:B8)+1</f>
        <v>4</v>
      </c>
      <c r="F10" s="68" t="s">
        <v>14</v>
      </c>
      <c r="G10" s="68"/>
    </row>
    <row r="12" spans="2:14">
      <c r="F12" s="68" t="s">
        <v>182</v>
      </c>
      <c r="G12" s="68"/>
    </row>
  </sheetData>
  <dataConsolidate/>
  <mergeCells count="5">
    <mergeCell ref="B1:N1"/>
    <mergeCell ref="B2:N2"/>
    <mergeCell ref="G4:M4"/>
    <mergeCell ref="F10:G10"/>
    <mergeCell ref="F12:G1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9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1:N19"/>
  <sheetViews>
    <sheetView workbookViewId="0">
      <selection activeCell="B13" sqref="B13"/>
    </sheetView>
  </sheetViews>
  <sheetFormatPr defaultRowHeight="15"/>
  <cols>
    <col min="1" max="1" width="3" customWidth="1"/>
    <col min="3" max="3" width="25.42578125" customWidth="1"/>
    <col min="4" max="4" width="13.42578125" customWidth="1"/>
    <col min="5" max="5" width="13.5703125" style="14" customWidth="1"/>
    <col min="6" max="6" width="19" customWidth="1"/>
    <col min="7" max="13" width="6.5703125" customWidth="1"/>
  </cols>
  <sheetData>
    <row r="1" spans="2:14" ht="23.25" customHeight="1">
      <c r="B1" s="66" t="str">
        <f>lista_startowa!B3</f>
        <v>Żeglarski Puchar Iławy 2017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2:14">
      <c r="B2" s="68" t="str">
        <f>lista_startowa!B66</f>
        <v>Omega Standard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2:14">
      <c r="B3" s="2" t="s">
        <v>15</v>
      </c>
      <c r="C3" s="12">
        <f ca="1">NOW()</f>
        <v>42975.632722800925</v>
      </c>
    </row>
    <row r="4" spans="2:14">
      <c r="G4" s="69" t="s">
        <v>13</v>
      </c>
      <c r="H4" s="69"/>
      <c r="I4" s="69"/>
      <c r="J4" s="69"/>
      <c r="K4" s="69"/>
      <c r="L4" s="69"/>
      <c r="M4" s="69"/>
    </row>
    <row r="5" spans="2:14" ht="22.5" customHeight="1">
      <c r="B5" s="6" t="s">
        <v>12</v>
      </c>
      <c r="C5" s="5" t="s">
        <v>0</v>
      </c>
      <c r="D5" s="6" t="s">
        <v>3</v>
      </c>
      <c r="E5" s="6" t="s">
        <v>1</v>
      </c>
      <c r="F5" s="6" t="s">
        <v>2</v>
      </c>
      <c r="G5" s="6" t="s">
        <v>4</v>
      </c>
      <c r="H5" s="6" t="s">
        <v>5</v>
      </c>
      <c r="I5" s="6" t="s">
        <v>6</v>
      </c>
      <c r="J5" s="6" t="s">
        <v>7</v>
      </c>
      <c r="K5" s="6" t="s">
        <v>8</v>
      </c>
      <c r="L5" s="6" t="s">
        <v>9</v>
      </c>
      <c r="M5" s="6" t="s">
        <v>10</v>
      </c>
      <c r="N5" s="7" t="s">
        <v>11</v>
      </c>
    </row>
    <row r="6" spans="2:14">
      <c r="B6" s="13">
        <v>1</v>
      </c>
      <c r="C6" s="8" t="str">
        <f>IFERROR(IF(lista_startowa!C69=0,"",lista_startowa!C69),"")</f>
        <v/>
      </c>
      <c r="D6" s="9" t="str">
        <f>IFERROR(IF(lista_startowa!D69=0,"",lista_startowa!D69),"")</f>
        <v/>
      </c>
      <c r="E6" s="9" t="str">
        <f>IFERROR(IF(lista_startowa!E69=0,"",lista_startowa!E69),"")</f>
        <v/>
      </c>
      <c r="F6" s="8" t="str">
        <f>IFERROR(IF(lista_startowa!F69=0,"",lista_startowa!F69),"")</f>
        <v/>
      </c>
      <c r="G6" s="9">
        <v>2</v>
      </c>
      <c r="H6" s="9" t="s">
        <v>191</v>
      </c>
      <c r="I6" s="9">
        <v>1</v>
      </c>
      <c r="J6" s="9">
        <v>2</v>
      </c>
      <c r="K6" s="9">
        <v>2</v>
      </c>
      <c r="L6" s="9">
        <v>1</v>
      </c>
      <c r="M6" s="9">
        <v>1</v>
      </c>
      <c r="N6" s="10">
        <f t="shared" ref="N6:N15" si="0">IF(ISBLANK(G6),"",SUM(G6:M6)+(COUNTIF(G6:M6,"DSQ")+COUNTIF(G6:M6,"DNF")+COUNTIF(G6:M6,"OCS")+COUNTIF(G6:M6,"DNC")+COUNTIF(G6:M6,"DNS")+COUNTIF(G6:M6,"DNE")+COUNTIF(G6:M6,"RET")+COUNTIF(G6:M6,"BFD"))*$E$17)</f>
        <v>9</v>
      </c>
    </row>
    <row r="7" spans="2:14">
      <c r="B7" s="20">
        <v>2</v>
      </c>
      <c r="C7" s="8" t="str">
        <f>IFERROR(IF(lista_startowa!C75=0,"",lista_startowa!C75),"")</f>
        <v/>
      </c>
      <c r="D7" s="9" t="str">
        <f>IFERROR(IF(lista_startowa!D75=0,"",lista_startowa!D75),"")</f>
        <v/>
      </c>
      <c r="E7" s="9" t="str">
        <f>IFERROR(IF(lista_startowa!E75=0,"",lista_startowa!E75),"")</f>
        <v/>
      </c>
      <c r="F7" s="8" t="str">
        <f>IFERROR(IF(lista_startowa!F75=0,"",lista_startowa!F75),"")</f>
        <v/>
      </c>
      <c r="G7" s="9">
        <v>3</v>
      </c>
      <c r="H7" s="9">
        <v>2</v>
      </c>
      <c r="I7" s="9">
        <v>2</v>
      </c>
      <c r="J7" s="9">
        <v>1</v>
      </c>
      <c r="K7" s="9">
        <v>1</v>
      </c>
      <c r="L7" s="9" t="s">
        <v>190</v>
      </c>
      <c r="M7" s="9">
        <v>2</v>
      </c>
      <c r="N7" s="10">
        <f t="shared" si="0"/>
        <v>11</v>
      </c>
    </row>
    <row r="8" spans="2:14">
      <c r="B8" s="20">
        <v>3</v>
      </c>
      <c r="C8" s="8" t="str">
        <f>IFERROR(IF(lista_startowa!C70=0,"",lista_startowa!C70),"")</f>
        <v/>
      </c>
      <c r="D8" s="9" t="str">
        <f>IFERROR(IF(lista_startowa!D70=0,"",lista_startowa!D70),"")</f>
        <v/>
      </c>
      <c r="E8" s="9" t="str">
        <f>IFERROR(IF(lista_startowa!E70=0,"",lista_startowa!E70),"")</f>
        <v/>
      </c>
      <c r="F8" s="8" t="str">
        <f>IFERROR(IF(lista_startowa!F70=0,"",lista_startowa!F70),"")</f>
        <v/>
      </c>
      <c r="G8" s="9">
        <v>1</v>
      </c>
      <c r="H8" s="9">
        <v>1</v>
      </c>
      <c r="I8" s="9" t="s">
        <v>191</v>
      </c>
      <c r="J8" s="9">
        <v>3</v>
      </c>
      <c r="K8" s="9">
        <v>3</v>
      </c>
      <c r="L8" s="9">
        <v>2</v>
      </c>
      <c r="M8" s="9">
        <v>3</v>
      </c>
      <c r="N8" s="10">
        <f t="shared" si="0"/>
        <v>13</v>
      </c>
    </row>
    <row r="9" spans="2:14">
      <c r="B9" s="20">
        <v>4</v>
      </c>
      <c r="C9" s="8" t="str">
        <f>IFERROR(IF(lista_startowa!C68=0,"",lista_startowa!C68),"")</f>
        <v/>
      </c>
      <c r="D9" s="9" t="str">
        <f>IFERROR(IF(lista_startowa!D68=0,"",lista_startowa!D68),"")</f>
        <v/>
      </c>
      <c r="E9" s="9" t="str">
        <f>IFERROR(IF(lista_startowa!E68=0,"",lista_startowa!E68),"")</f>
        <v/>
      </c>
      <c r="F9" s="8" t="str">
        <f>IFERROR(IF(lista_startowa!F68=0,"",lista_startowa!F68),"")</f>
        <v/>
      </c>
      <c r="G9" s="9" t="s">
        <v>159</v>
      </c>
      <c r="H9" s="9">
        <v>4</v>
      </c>
      <c r="I9" s="9">
        <v>7</v>
      </c>
      <c r="J9" s="9">
        <v>4</v>
      </c>
      <c r="K9" s="9">
        <v>4</v>
      </c>
      <c r="L9" s="9">
        <v>3</v>
      </c>
      <c r="M9" s="9">
        <v>4</v>
      </c>
      <c r="N9" s="10">
        <f t="shared" si="0"/>
        <v>26</v>
      </c>
    </row>
    <row r="10" spans="2:14">
      <c r="B10" s="20">
        <v>5</v>
      </c>
      <c r="C10" s="8" t="str">
        <f>IFERROR(IF(lista_startowa!C71=0,"",lista_startowa!C71),"")</f>
        <v/>
      </c>
      <c r="D10" s="9" t="str">
        <f>IFERROR(IF(lista_startowa!D71=0,"",lista_startowa!D71),"")</f>
        <v/>
      </c>
      <c r="E10" s="9" t="str">
        <f>IFERROR(IF(lista_startowa!E71=0,"",lista_startowa!E71),"")</f>
        <v/>
      </c>
      <c r="F10" s="8" t="str">
        <f>IFERROR(IF(lista_startowa!F71=0,"",lista_startowa!F71),"")</f>
        <v/>
      </c>
      <c r="G10" s="9">
        <v>4</v>
      </c>
      <c r="H10" s="9">
        <v>5</v>
      </c>
      <c r="I10" s="9" t="s">
        <v>192</v>
      </c>
      <c r="J10" s="9">
        <v>5</v>
      </c>
      <c r="K10" s="9">
        <v>5</v>
      </c>
      <c r="L10" s="9">
        <v>5</v>
      </c>
      <c r="M10" s="9">
        <v>5</v>
      </c>
      <c r="N10" s="10">
        <f t="shared" si="0"/>
        <v>29</v>
      </c>
    </row>
    <row r="11" spans="2:14">
      <c r="B11" s="20">
        <v>6</v>
      </c>
      <c r="C11" s="8" t="str">
        <f>IFERROR(IF(lista_startowa!C74=0,"",lista_startowa!C74),"")</f>
        <v/>
      </c>
      <c r="D11" s="9" t="str">
        <f>IFERROR(IF(lista_startowa!D74=0,"",lista_startowa!D74),"")</f>
        <v/>
      </c>
      <c r="E11" s="9" t="str">
        <f>IFERROR(IF(lista_startowa!E74=0,"",lista_startowa!E74),"")</f>
        <v/>
      </c>
      <c r="F11" s="8" t="str">
        <f>IFERROR(IF(lista_startowa!F74=0,"",lista_startowa!F74),"")</f>
        <v/>
      </c>
      <c r="G11" s="9">
        <v>5</v>
      </c>
      <c r="H11" s="9">
        <v>9</v>
      </c>
      <c r="I11" s="9">
        <v>4.5</v>
      </c>
      <c r="J11" s="9">
        <v>7</v>
      </c>
      <c r="K11" s="9" t="s">
        <v>188</v>
      </c>
      <c r="L11" s="9">
        <v>6</v>
      </c>
      <c r="M11" s="9">
        <v>6</v>
      </c>
      <c r="N11" s="10">
        <f t="shared" si="0"/>
        <v>37.5</v>
      </c>
    </row>
    <row r="12" spans="2:14">
      <c r="B12" s="20">
        <v>7</v>
      </c>
      <c r="C12" s="8" t="str">
        <f>IFERROR(IF(lista_startowa!C72=0,"",lista_startowa!C72),"")</f>
        <v/>
      </c>
      <c r="D12" s="9" t="str">
        <f>IFERROR(IF(lista_startowa!D72=0,"",lista_startowa!D72),"")</f>
        <v/>
      </c>
      <c r="E12" s="9" t="str">
        <f>IFERROR(IF(lista_startowa!E72=0,"",lista_startowa!E72),"")</f>
        <v/>
      </c>
      <c r="F12" s="8" t="str">
        <f>IFERROR(IF(lista_startowa!F72=0,"",lista_startowa!F72),"")</f>
        <v/>
      </c>
      <c r="G12" s="9">
        <v>7</v>
      </c>
      <c r="H12" s="9">
        <v>7</v>
      </c>
      <c r="I12" s="9">
        <v>4.5</v>
      </c>
      <c r="J12" s="9">
        <v>6</v>
      </c>
      <c r="K12" s="9">
        <v>6</v>
      </c>
      <c r="L12" s="9" t="s">
        <v>193</v>
      </c>
      <c r="M12" s="9">
        <v>7</v>
      </c>
      <c r="N12" s="10">
        <f t="shared" si="0"/>
        <v>37.5</v>
      </c>
    </row>
    <row r="13" spans="2:14">
      <c r="B13" s="20">
        <v>8</v>
      </c>
      <c r="C13" s="8" t="str">
        <f>IFERROR(IF(lista_startowa!C73=0,"",lista_startowa!C73),"")</f>
        <v/>
      </c>
      <c r="D13" s="9" t="s">
        <v>187</v>
      </c>
      <c r="E13" s="9" t="str">
        <f>IFERROR(IF(lista_startowa!E73=0,"",lista_startowa!E73),"")</f>
        <v/>
      </c>
      <c r="F13" s="8" t="str">
        <f>IFERROR(IF(lista_startowa!F73=0,"",lista_startowa!F73),"")</f>
        <v/>
      </c>
      <c r="G13" s="9" t="s">
        <v>159</v>
      </c>
      <c r="H13" s="9">
        <v>6</v>
      </c>
      <c r="I13" s="9">
        <v>8</v>
      </c>
      <c r="J13" s="9" t="s">
        <v>185</v>
      </c>
      <c r="K13" s="9" t="s">
        <v>186</v>
      </c>
      <c r="L13" s="9">
        <v>7</v>
      </c>
      <c r="M13" s="9">
        <v>9</v>
      </c>
      <c r="N13" s="10">
        <f t="shared" si="0"/>
        <v>52</v>
      </c>
    </row>
    <row r="14" spans="2:14">
      <c r="B14" s="20">
        <v>9</v>
      </c>
      <c r="C14" s="8" t="str">
        <f>IFERROR(IF(lista_startowa!C76=0,"",lista_startowa!C76),"")</f>
        <v/>
      </c>
      <c r="D14" s="9" t="str">
        <f>IFERROR(IF(lista_startowa!D76=0,"",lista_startowa!D76),"")</f>
        <v/>
      </c>
      <c r="E14" s="9" t="str">
        <f>IFERROR(IF(lista_startowa!E76=0,"",lista_startowa!E76),"")</f>
        <v/>
      </c>
      <c r="F14" s="8" t="str">
        <f>IFERROR(IF(lista_startowa!F76=0,"",lista_startowa!F76),"")</f>
        <v/>
      </c>
      <c r="G14" s="9">
        <v>8</v>
      </c>
      <c r="H14" s="9">
        <v>10</v>
      </c>
      <c r="I14" s="9">
        <v>9</v>
      </c>
      <c r="J14" s="9" t="s">
        <v>188</v>
      </c>
      <c r="K14" s="9" t="s">
        <v>185</v>
      </c>
      <c r="L14" s="9">
        <v>9</v>
      </c>
      <c r="M14" s="9">
        <v>8</v>
      </c>
      <c r="N14" s="10">
        <f t="shared" si="0"/>
        <v>55</v>
      </c>
    </row>
    <row r="15" spans="2:14">
      <c r="B15" s="20">
        <v>10</v>
      </c>
      <c r="C15" s="8" t="str">
        <f>IFERROR(IF(lista_startowa!C77=0,"",lista_startowa!C77),"")</f>
        <v/>
      </c>
      <c r="D15" s="9" t="str">
        <f>IFERROR(IF(lista_startowa!D77=0,"",lista_startowa!D77),"")</f>
        <v/>
      </c>
      <c r="E15" s="9" t="str">
        <f>IFERROR(IF(lista_startowa!E77=0,"",lista_startowa!E77),"")</f>
        <v/>
      </c>
      <c r="F15" s="8" t="str">
        <f>IFERROR(IF(lista_startowa!F77=0,"",lista_startowa!F77),"")</f>
        <v/>
      </c>
      <c r="G15" s="9">
        <v>6</v>
      </c>
      <c r="H15" s="9">
        <v>8</v>
      </c>
      <c r="I15" s="9" t="s">
        <v>188</v>
      </c>
      <c r="J15" s="9" t="s">
        <v>185</v>
      </c>
      <c r="K15" s="9" t="s">
        <v>186</v>
      </c>
      <c r="L15" s="9" t="s">
        <v>29</v>
      </c>
      <c r="M15" s="9" t="s">
        <v>29</v>
      </c>
      <c r="N15" s="10">
        <f t="shared" si="0"/>
        <v>58</v>
      </c>
    </row>
    <row r="17" spans="4:7">
      <c r="D17" s="2" t="s">
        <v>16</v>
      </c>
      <c r="E17" s="11">
        <f>ROWS(B6:B15)+1</f>
        <v>11</v>
      </c>
      <c r="F17" s="68" t="s">
        <v>14</v>
      </c>
      <c r="G17" s="68"/>
    </row>
    <row r="19" spans="4:7">
      <c r="F19" s="68" t="s">
        <v>182</v>
      </c>
      <c r="G19" s="68"/>
    </row>
  </sheetData>
  <dataConsolidate/>
  <mergeCells count="5">
    <mergeCell ref="B1:N1"/>
    <mergeCell ref="B2:N2"/>
    <mergeCell ref="G4:M4"/>
    <mergeCell ref="F17:G17"/>
    <mergeCell ref="F19:G19"/>
  </mergeCells>
  <printOptions horizontalCentered="1"/>
  <pageMargins left="0.19685039370078741" right="0.19685039370078741" top="0.39370078740157483" bottom="0.39370078740157483" header="0.31496062992125984" footer="0.31496062992125984"/>
  <pageSetup paperSize="9" fitToHeight="0" orientation="landscape" horizontalDpi="4294967293" verticalDpi="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U77"/>
  <sheetViews>
    <sheetView topLeftCell="B52" zoomScale="75" zoomScaleNormal="75" workbookViewId="0">
      <selection activeCell="W59" sqref="W59"/>
    </sheetView>
  </sheetViews>
  <sheetFormatPr defaultColWidth="8.85546875" defaultRowHeight="18"/>
  <cols>
    <col min="1" max="1" width="42.140625" style="31" customWidth="1"/>
    <col min="2" max="3" width="12.7109375" style="32" customWidth="1"/>
    <col min="4" max="4" width="14.28515625" style="32" bestFit="1" customWidth="1"/>
    <col min="5" max="5" width="12.7109375" style="32" customWidth="1"/>
    <col min="6" max="6" width="14.28515625" style="32" customWidth="1"/>
    <col min="7" max="7" width="18.5703125" style="32" customWidth="1"/>
    <col min="8" max="8" width="12.7109375" style="32" customWidth="1"/>
    <col min="9" max="9" width="12.7109375" style="32" bestFit="1" customWidth="1"/>
    <col min="10" max="10" width="11" style="32" customWidth="1"/>
    <col min="11" max="11" width="11.42578125" style="33" customWidth="1"/>
    <col min="12" max="15" width="8" style="33" customWidth="1"/>
    <col min="16" max="18" width="8" style="33" hidden="1" customWidth="1"/>
    <col min="19" max="19" width="8" style="33" customWidth="1"/>
    <col min="20" max="20" width="14.42578125" style="31" customWidth="1"/>
    <col min="21" max="21" width="14.140625" style="34" customWidth="1"/>
    <col min="22" max="256" width="8.85546875" style="31"/>
    <col min="257" max="257" width="42.140625" style="31" customWidth="1"/>
    <col min="258" max="259" width="12.7109375" style="31" customWidth="1"/>
    <col min="260" max="260" width="14.28515625" style="31" bestFit="1" customWidth="1"/>
    <col min="261" max="261" width="12.7109375" style="31" customWidth="1"/>
    <col min="262" max="262" width="14.28515625" style="31" customWidth="1"/>
    <col min="263" max="263" width="18.5703125" style="31" customWidth="1"/>
    <col min="264" max="264" width="12.7109375" style="31" customWidth="1"/>
    <col min="265" max="265" width="12.7109375" style="31" bestFit="1" customWidth="1"/>
    <col min="266" max="266" width="11" style="31" customWidth="1"/>
    <col min="267" max="267" width="11.42578125" style="31" customWidth="1"/>
    <col min="268" max="271" width="8" style="31" customWidth="1"/>
    <col min="272" max="274" width="0" style="31" hidden="1" customWidth="1"/>
    <col min="275" max="275" width="8" style="31" customWidth="1"/>
    <col min="276" max="276" width="14.42578125" style="31" customWidth="1"/>
    <col min="277" max="277" width="14.140625" style="31" customWidth="1"/>
    <col min="278" max="512" width="8.85546875" style="31"/>
    <col min="513" max="513" width="42.140625" style="31" customWidth="1"/>
    <col min="514" max="515" width="12.7109375" style="31" customWidth="1"/>
    <col min="516" max="516" width="14.28515625" style="31" bestFit="1" customWidth="1"/>
    <col min="517" max="517" width="12.7109375" style="31" customWidth="1"/>
    <col min="518" max="518" width="14.28515625" style="31" customWidth="1"/>
    <col min="519" max="519" width="18.5703125" style="31" customWidth="1"/>
    <col min="520" max="520" width="12.7109375" style="31" customWidth="1"/>
    <col min="521" max="521" width="12.7109375" style="31" bestFit="1" customWidth="1"/>
    <col min="522" max="522" width="11" style="31" customWidth="1"/>
    <col min="523" max="523" width="11.42578125" style="31" customWidth="1"/>
    <col min="524" max="527" width="8" style="31" customWidth="1"/>
    <col min="528" max="530" width="0" style="31" hidden="1" customWidth="1"/>
    <col min="531" max="531" width="8" style="31" customWidth="1"/>
    <col min="532" max="532" width="14.42578125" style="31" customWidth="1"/>
    <col min="533" max="533" width="14.140625" style="31" customWidth="1"/>
    <col min="534" max="768" width="8.85546875" style="31"/>
    <col min="769" max="769" width="42.140625" style="31" customWidth="1"/>
    <col min="770" max="771" width="12.7109375" style="31" customWidth="1"/>
    <col min="772" max="772" width="14.28515625" style="31" bestFit="1" customWidth="1"/>
    <col min="773" max="773" width="12.7109375" style="31" customWidth="1"/>
    <col min="774" max="774" width="14.28515625" style="31" customWidth="1"/>
    <col min="775" max="775" width="18.5703125" style="31" customWidth="1"/>
    <col min="776" max="776" width="12.7109375" style="31" customWidth="1"/>
    <col min="777" max="777" width="12.7109375" style="31" bestFit="1" customWidth="1"/>
    <col min="778" max="778" width="11" style="31" customWidth="1"/>
    <col min="779" max="779" width="11.42578125" style="31" customWidth="1"/>
    <col min="780" max="783" width="8" style="31" customWidth="1"/>
    <col min="784" max="786" width="0" style="31" hidden="1" customWidth="1"/>
    <col min="787" max="787" width="8" style="31" customWidth="1"/>
    <col min="788" max="788" width="14.42578125" style="31" customWidth="1"/>
    <col min="789" max="789" width="14.140625" style="31" customWidth="1"/>
    <col min="790" max="1024" width="8.85546875" style="31"/>
    <col min="1025" max="1025" width="42.140625" style="31" customWidth="1"/>
    <col min="1026" max="1027" width="12.7109375" style="31" customWidth="1"/>
    <col min="1028" max="1028" width="14.28515625" style="31" bestFit="1" customWidth="1"/>
    <col min="1029" max="1029" width="12.7109375" style="31" customWidth="1"/>
    <col min="1030" max="1030" width="14.28515625" style="31" customWidth="1"/>
    <col min="1031" max="1031" width="18.5703125" style="31" customWidth="1"/>
    <col min="1032" max="1032" width="12.7109375" style="31" customWidth="1"/>
    <col min="1033" max="1033" width="12.7109375" style="31" bestFit="1" customWidth="1"/>
    <col min="1034" max="1034" width="11" style="31" customWidth="1"/>
    <col min="1035" max="1035" width="11.42578125" style="31" customWidth="1"/>
    <col min="1036" max="1039" width="8" style="31" customWidth="1"/>
    <col min="1040" max="1042" width="0" style="31" hidden="1" customWidth="1"/>
    <col min="1043" max="1043" width="8" style="31" customWidth="1"/>
    <col min="1044" max="1044" width="14.42578125" style="31" customWidth="1"/>
    <col min="1045" max="1045" width="14.140625" style="31" customWidth="1"/>
    <col min="1046" max="1280" width="8.85546875" style="31"/>
    <col min="1281" max="1281" width="42.140625" style="31" customWidth="1"/>
    <col min="1282" max="1283" width="12.7109375" style="31" customWidth="1"/>
    <col min="1284" max="1284" width="14.28515625" style="31" bestFit="1" customWidth="1"/>
    <col min="1285" max="1285" width="12.7109375" style="31" customWidth="1"/>
    <col min="1286" max="1286" width="14.28515625" style="31" customWidth="1"/>
    <col min="1287" max="1287" width="18.5703125" style="31" customWidth="1"/>
    <col min="1288" max="1288" width="12.7109375" style="31" customWidth="1"/>
    <col min="1289" max="1289" width="12.7109375" style="31" bestFit="1" customWidth="1"/>
    <col min="1290" max="1290" width="11" style="31" customWidth="1"/>
    <col min="1291" max="1291" width="11.42578125" style="31" customWidth="1"/>
    <col min="1292" max="1295" width="8" style="31" customWidth="1"/>
    <col min="1296" max="1298" width="0" style="31" hidden="1" customWidth="1"/>
    <col min="1299" max="1299" width="8" style="31" customWidth="1"/>
    <col min="1300" max="1300" width="14.42578125" style="31" customWidth="1"/>
    <col min="1301" max="1301" width="14.140625" style="31" customWidth="1"/>
    <col min="1302" max="1536" width="8.85546875" style="31"/>
    <col min="1537" max="1537" width="42.140625" style="31" customWidth="1"/>
    <col min="1538" max="1539" width="12.7109375" style="31" customWidth="1"/>
    <col min="1540" max="1540" width="14.28515625" style="31" bestFit="1" customWidth="1"/>
    <col min="1541" max="1541" width="12.7109375" style="31" customWidth="1"/>
    <col min="1542" max="1542" width="14.28515625" style="31" customWidth="1"/>
    <col min="1543" max="1543" width="18.5703125" style="31" customWidth="1"/>
    <col min="1544" max="1544" width="12.7109375" style="31" customWidth="1"/>
    <col min="1545" max="1545" width="12.7109375" style="31" bestFit="1" customWidth="1"/>
    <col min="1546" max="1546" width="11" style="31" customWidth="1"/>
    <col min="1547" max="1547" width="11.42578125" style="31" customWidth="1"/>
    <col min="1548" max="1551" width="8" style="31" customWidth="1"/>
    <col min="1552" max="1554" width="0" style="31" hidden="1" customWidth="1"/>
    <col min="1555" max="1555" width="8" style="31" customWidth="1"/>
    <col min="1556" max="1556" width="14.42578125" style="31" customWidth="1"/>
    <col min="1557" max="1557" width="14.140625" style="31" customWidth="1"/>
    <col min="1558" max="1792" width="8.85546875" style="31"/>
    <col min="1793" max="1793" width="42.140625" style="31" customWidth="1"/>
    <col min="1794" max="1795" width="12.7109375" style="31" customWidth="1"/>
    <col min="1796" max="1796" width="14.28515625" style="31" bestFit="1" customWidth="1"/>
    <col min="1797" max="1797" width="12.7109375" style="31" customWidth="1"/>
    <col min="1798" max="1798" width="14.28515625" style="31" customWidth="1"/>
    <col min="1799" max="1799" width="18.5703125" style="31" customWidth="1"/>
    <col min="1800" max="1800" width="12.7109375" style="31" customWidth="1"/>
    <col min="1801" max="1801" width="12.7109375" style="31" bestFit="1" customWidth="1"/>
    <col min="1802" max="1802" width="11" style="31" customWidth="1"/>
    <col min="1803" max="1803" width="11.42578125" style="31" customWidth="1"/>
    <col min="1804" max="1807" width="8" style="31" customWidth="1"/>
    <col min="1808" max="1810" width="0" style="31" hidden="1" customWidth="1"/>
    <col min="1811" max="1811" width="8" style="31" customWidth="1"/>
    <col min="1812" max="1812" width="14.42578125" style="31" customWidth="1"/>
    <col min="1813" max="1813" width="14.140625" style="31" customWidth="1"/>
    <col min="1814" max="2048" width="8.85546875" style="31"/>
    <col min="2049" max="2049" width="42.140625" style="31" customWidth="1"/>
    <col min="2050" max="2051" width="12.7109375" style="31" customWidth="1"/>
    <col min="2052" max="2052" width="14.28515625" style="31" bestFit="1" customWidth="1"/>
    <col min="2053" max="2053" width="12.7109375" style="31" customWidth="1"/>
    <col min="2054" max="2054" width="14.28515625" style="31" customWidth="1"/>
    <col min="2055" max="2055" width="18.5703125" style="31" customWidth="1"/>
    <col min="2056" max="2056" width="12.7109375" style="31" customWidth="1"/>
    <col min="2057" max="2057" width="12.7109375" style="31" bestFit="1" customWidth="1"/>
    <col min="2058" max="2058" width="11" style="31" customWidth="1"/>
    <col min="2059" max="2059" width="11.42578125" style="31" customWidth="1"/>
    <col min="2060" max="2063" width="8" style="31" customWidth="1"/>
    <col min="2064" max="2066" width="0" style="31" hidden="1" customWidth="1"/>
    <col min="2067" max="2067" width="8" style="31" customWidth="1"/>
    <col min="2068" max="2068" width="14.42578125" style="31" customWidth="1"/>
    <col min="2069" max="2069" width="14.140625" style="31" customWidth="1"/>
    <col min="2070" max="2304" width="8.85546875" style="31"/>
    <col min="2305" max="2305" width="42.140625" style="31" customWidth="1"/>
    <col min="2306" max="2307" width="12.7109375" style="31" customWidth="1"/>
    <col min="2308" max="2308" width="14.28515625" style="31" bestFit="1" customWidth="1"/>
    <col min="2309" max="2309" width="12.7109375" style="31" customWidth="1"/>
    <col min="2310" max="2310" width="14.28515625" style="31" customWidth="1"/>
    <col min="2311" max="2311" width="18.5703125" style="31" customWidth="1"/>
    <col min="2312" max="2312" width="12.7109375" style="31" customWidth="1"/>
    <col min="2313" max="2313" width="12.7109375" style="31" bestFit="1" customWidth="1"/>
    <col min="2314" max="2314" width="11" style="31" customWidth="1"/>
    <col min="2315" max="2315" width="11.42578125" style="31" customWidth="1"/>
    <col min="2316" max="2319" width="8" style="31" customWidth="1"/>
    <col min="2320" max="2322" width="0" style="31" hidden="1" customWidth="1"/>
    <col min="2323" max="2323" width="8" style="31" customWidth="1"/>
    <col min="2324" max="2324" width="14.42578125" style="31" customWidth="1"/>
    <col min="2325" max="2325" width="14.140625" style="31" customWidth="1"/>
    <col min="2326" max="2560" width="8.85546875" style="31"/>
    <col min="2561" max="2561" width="42.140625" style="31" customWidth="1"/>
    <col min="2562" max="2563" width="12.7109375" style="31" customWidth="1"/>
    <col min="2564" max="2564" width="14.28515625" style="31" bestFit="1" customWidth="1"/>
    <col min="2565" max="2565" width="12.7109375" style="31" customWidth="1"/>
    <col min="2566" max="2566" width="14.28515625" style="31" customWidth="1"/>
    <col min="2567" max="2567" width="18.5703125" style="31" customWidth="1"/>
    <col min="2568" max="2568" width="12.7109375" style="31" customWidth="1"/>
    <col min="2569" max="2569" width="12.7109375" style="31" bestFit="1" customWidth="1"/>
    <col min="2570" max="2570" width="11" style="31" customWidth="1"/>
    <col min="2571" max="2571" width="11.42578125" style="31" customWidth="1"/>
    <col min="2572" max="2575" width="8" style="31" customWidth="1"/>
    <col min="2576" max="2578" width="0" style="31" hidden="1" customWidth="1"/>
    <col min="2579" max="2579" width="8" style="31" customWidth="1"/>
    <col min="2580" max="2580" width="14.42578125" style="31" customWidth="1"/>
    <col min="2581" max="2581" width="14.140625" style="31" customWidth="1"/>
    <col min="2582" max="2816" width="8.85546875" style="31"/>
    <col min="2817" max="2817" width="42.140625" style="31" customWidth="1"/>
    <col min="2818" max="2819" width="12.7109375" style="31" customWidth="1"/>
    <col min="2820" max="2820" width="14.28515625" style="31" bestFit="1" customWidth="1"/>
    <col min="2821" max="2821" width="12.7109375" style="31" customWidth="1"/>
    <col min="2822" max="2822" width="14.28515625" style="31" customWidth="1"/>
    <col min="2823" max="2823" width="18.5703125" style="31" customWidth="1"/>
    <col min="2824" max="2824" width="12.7109375" style="31" customWidth="1"/>
    <col min="2825" max="2825" width="12.7109375" style="31" bestFit="1" customWidth="1"/>
    <col min="2826" max="2826" width="11" style="31" customWidth="1"/>
    <col min="2827" max="2827" width="11.42578125" style="31" customWidth="1"/>
    <col min="2828" max="2831" width="8" style="31" customWidth="1"/>
    <col min="2832" max="2834" width="0" style="31" hidden="1" customWidth="1"/>
    <col min="2835" max="2835" width="8" style="31" customWidth="1"/>
    <col min="2836" max="2836" width="14.42578125" style="31" customWidth="1"/>
    <col min="2837" max="2837" width="14.140625" style="31" customWidth="1"/>
    <col min="2838" max="3072" width="8.85546875" style="31"/>
    <col min="3073" max="3073" width="42.140625" style="31" customWidth="1"/>
    <col min="3074" max="3075" width="12.7109375" style="31" customWidth="1"/>
    <col min="3076" max="3076" width="14.28515625" style="31" bestFit="1" customWidth="1"/>
    <col min="3077" max="3077" width="12.7109375" style="31" customWidth="1"/>
    <col min="3078" max="3078" width="14.28515625" style="31" customWidth="1"/>
    <col min="3079" max="3079" width="18.5703125" style="31" customWidth="1"/>
    <col min="3080" max="3080" width="12.7109375" style="31" customWidth="1"/>
    <col min="3081" max="3081" width="12.7109375" style="31" bestFit="1" customWidth="1"/>
    <col min="3082" max="3082" width="11" style="31" customWidth="1"/>
    <col min="3083" max="3083" width="11.42578125" style="31" customWidth="1"/>
    <col min="3084" max="3087" width="8" style="31" customWidth="1"/>
    <col min="3088" max="3090" width="0" style="31" hidden="1" customWidth="1"/>
    <col min="3091" max="3091" width="8" style="31" customWidth="1"/>
    <col min="3092" max="3092" width="14.42578125" style="31" customWidth="1"/>
    <col min="3093" max="3093" width="14.140625" style="31" customWidth="1"/>
    <col min="3094" max="3328" width="8.85546875" style="31"/>
    <col min="3329" max="3329" width="42.140625" style="31" customWidth="1"/>
    <col min="3330" max="3331" width="12.7109375" style="31" customWidth="1"/>
    <col min="3332" max="3332" width="14.28515625" style="31" bestFit="1" customWidth="1"/>
    <col min="3333" max="3333" width="12.7109375" style="31" customWidth="1"/>
    <col min="3334" max="3334" width="14.28515625" style="31" customWidth="1"/>
    <col min="3335" max="3335" width="18.5703125" style="31" customWidth="1"/>
    <col min="3336" max="3336" width="12.7109375" style="31" customWidth="1"/>
    <col min="3337" max="3337" width="12.7109375" style="31" bestFit="1" customWidth="1"/>
    <col min="3338" max="3338" width="11" style="31" customWidth="1"/>
    <col min="3339" max="3339" width="11.42578125" style="31" customWidth="1"/>
    <col min="3340" max="3343" width="8" style="31" customWidth="1"/>
    <col min="3344" max="3346" width="0" style="31" hidden="1" customWidth="1"/>
    <col min="3347" max="3347" width="8" style="31" customWidth="1"/>
    <col min="3348" max="3348" width="14.42578125" style="31" customWidth="1"/>
    <col min="3349" max="3349" width="14.140625" style="31" customWidth="1"/>
    <col min="3350" max="3584" width="8.85546875" style="31"/>
    <col min="3585" max="3585" width="42.140625" style="31" customWidth="1"/>
    <col min="3586" max="3587" width="12.7109375" style="31" customWidth="1"/>
    <col min="3588" max="3588" width="14.28515625" style="31" bestFit="1" customWidth="1"/>
    <col min="3589" max="3589" width="12.7109375" style="31" customWidth="1"/>
    <col min="3590" max="3590" width="14.28515625" style="31" customWidth="1"/>
    <col min="3591" max="3591" width="18.5703125" style="31" customWidth="1"/>
    <col min="3592" max="3592" width="12.7109375" style="31" customWidth="1"/>
    <col min="3593" max="3593" width="12.7109375" style="31" bestFit="1" customWidth="1"/>
    <col min="3594" max="3594" width="11" style="31" customWidth="1"/>
    <col min="3595" max="3595" width="11.42578125" style="31" customWidth="1"/>
    <col min="3596" max="3599" width="8" style="31" customWidth="1"/>
    <col min="3600" max="3602" width="0" style="31" hidden="1" customWidth="1"/>
    <col min="3603" max="3603" width="8" style="31" customWidth="1"/>
    <col min="3604" max="3604" width="14.42578125" style="31" customWidth="1"/>
    <col min="3605" max="3605" width="14.140625" style="31" customWidth="1"/>
    <col min="3606" max="3840" width="8.85546875" style="31"/>
    <col min="3841" max="3841" width="42.140625" style="31" customWidth="1"/>
    <col min="3842" max="3843" width="12.7109375" style="31" customWidth="1"/>
    <col min="3844" max="3844" width="14.28515625" style="31" bestFit="1" customWidth="1"/>
    <col min="3845" max="3845" width="12.7109375" style="31" customWidth="1"/>
    <col min="3846" max="3846" width="14.28515625" style="31" customWidth="1"/>
    <col min="3847" max="3847" width="18.5703125" style="31" customWidth="1"/>
    <col min="3848" max="3848" width="12.7109375" style="31" customWidth="1"/>
    <col min="3849" max="3849" width="12.7109375" style="31" bestFit="1" customWidth="1"/>
    <col min="3850" max="3850" width="11" style="31" customWidth="1"/>
    <col min="3851" max="3851" width="11.42578125" style="31" customWidth="1"/>
    <col min="3852" max="3855" width="8" style="31" customWidth="1"/>
    <col min="3856" max="3858" width="0" style="31" hidden="1" customWidth="1"/>
    <col min="3859" max="3859" width="8" style="31" customWidth="1"/>
    <col min="3860" max="3860" width="14.42578125" style="31" customWidth="1"/>
    <col min="3861" max="3861" width="14.140625" style="31" customWidth="1"/>
    <col min="3862" max="4096" width="8.85546875" style="31"/>
    <col min="4097" max="4097" width="42.140625" style="31" customWidth="1"/>
    <col min="4098" max="4099" width="12.7109375" style="31" customWidth="1"/>
    <col min="4100" max="4100" width="14.28515625" style="31" bestFit="1" customWidth="1"/>
    <col min="4101" max="4101" width="12.7109375" style="31" customWidth="1"/>
    <col min="4102" max="4102" width="14.28515625" style="31" customWidth="1"/>
    <col min="4103" max="4103" width="18.5703125" style="31" customWidth="1"/>
    <col min="4104" max="4104" width="12.7109375" style="31" customWidth="1"/>
    <col min="4105" max="4105" width="12.7109375" style="31" bestFit="1" customWidth="1"/>
    <col min="4106" max="4106" width="11" style="31" customWidth="1"/>
    <col min="4107" max="4107" width="11.42578125" style="31" customWidth="1"/>
    <col min="4108" max="4111" width="8" style="31" customWidth="1"/>
    <col min="4112" max="4114" width="0" style="31" hidden="1" customWidth="1"/>
    <col min="4115" max="4115" width="8" style="31" customWidth="1"/>
    <col min="4116" max="4116" width="14.42578125" style="31" customWidth="1"/>
    <col min="4117" max="4117" width="14.140625" style="31" customWidth="1"/>
    <col min="4118" max="4352" width="8.85546875" style="31"/>
    <col min="4353" max="4353" width="42.140625" style="31" customWidth="1"/>
    <col min="4354" max="4355" width="12.7109375" style="31" customWidth="1"/>
    <col min="4356" max="4356" width="14.28515625" style="31" bestFit="1" customWidth="1"/>
    <col min="4357" max="4357" width="12.7109375" style="31" customWidth="1"/>
    <col min="4358" max="4358" width="14.28515625" style="31" customWidth="1"/>
    <col min="4359" max="4359" width="18.5703125" style="31" customWidth="1"/>
    <col min="4360" max="4360" width="12.7109375" style="31" customWidth="1"/>
    <col min="4361" max="4361" width="12.7109375" style="31" bestFit="1" customWidth="1"/>
    <col min="4362" max="4362" width="11" style="31" customWidth="1"/>
    <col min="4363" max="4363" width="11.42578125" style="31" customWidth="1"/>
    <col min="4364" max="4367" width="8" style="31" customWidth="1"/>
    <col min="4368" max="4370" width="0" style="31" hidden="1" customWidth="1"/>
    <col min="4371" max="4371" width="8" style="31" customWidth="1"/>
    <col min="4372" max="4372" width="14.42578125" style="31" customWidth="1"/>
    <col min="4373" max="4373" width="14.140625" style="31" customWidth="1"/>
    <col min="4374" max="4608" width="8.85546875" style="31"/>
    <col min="4609" max="4609" width="42.140625" style="31" customWidth="1"/>
    <col min="4610" max="4611" width="12.7109375" style="31" customWidth="1"/>
    <col min="4612" max="4612" width="14.28515625" style="31" bestFit="1" customWidth="1"/>
    <col min="4613" max="4613" width="12.7109375" style="31" customWidth="1"/>
    <col min="4614" max="4614" width="14.28515625" style="31" customWidth="1"/>
    <col min="4615" max="4615" width="18.5703125" style="31" customWidth="1"/>
    <col min="4616" max="4616" width="12.7109375" style="31" customWidth="1"/>
    <col min="4617" max="4617" width="12.7109375" style="31" bestFit="1" customWidth="1"/>
    <col min="4618" max="4618" width="11" style="31" customWidth="1"/>
    <col min="4619" max="4619" width="11.42578125" style="31" customWidth="1"/>
    <col min="4620" max="4623" width="8" style="31" customWidth="1"/>
    <col min="4624" max="4626" width="0" style="31" hidden="1" customWidth="1"/>
    <col min="4627" max="4627" width="8" style="31" customWidth="1"/>
    <col min="4628" max="4628" width="14.42578125" style="31" customWidth="1"/>
    <col min="4629" max="4629" width="14.140625" style="31" customWidth="1"/>
    <col min="4630" max="4864" width="8.85546875" style="31"/>
    <col min="4865" max="4865" width="42.140625" style="31" customWidth="1"/>
    <col min="4866" max="4867" width="12.7109375" style="31" customWidth="1"/>
    <col min="4868" max="4868" width="14.28515625" style="31" bestFit="1" customWidth="1"/>
    <col min="4869" max="4869" width="12.7109375" style="31" customWidth="1"/>
    <col min="4870" max="4870" width="14.28515625" style="31" customWidth="1"/>
    <col min="4871" max="4871" width="18.5703125" style="31" customWidth="1"/>
    <col min="4872" max="4872" width="12.7109375" style="31" customWidth="1"/>
    <col min="4873" max="4873" width="12.7109375" style="31" bestFit="1" customWidth="1"/>
    <col min="4874" max="4874" width="11" style="31" customWidth="1"/>
    <col min="4875" max="4875" width="11.42578125" style="31" customWidth="1"/>
    <col min="4876" max="4879" width="8" style="31" customWidth="1"/>
    <col min="4880" max="4882" width="0" style="31" hidden="1" customWidth="1"/>
    <col min="4883" max="4883" width="8" style="31" customWidth="1"/>
    <col min="4884" max="4884" width="14.42578125" style="31" customWidth="1"/>
    <col min="4885" max="4885" width="14.140625" style="31" customWidth="1"/>
    <col min="4886" max="5120" width="8.85546875" style="31"/>
    <col min="5121" max="5121" width="42.140625" style="31" customWidth="1"/>
    <col min="5122" max="5123" width="12.7109375" style="31" customWidth="1"/>
    <col min="5124" max="5124" width="14.28515625" style="31" bestFit="1" customWidth="1"/>
    <col min="5125" max="5125" width="12.7109375" style="31" customWidth="1"/>
    <col min="5126" max="5126" width="14.28515625" style="31" customWidth="1"/>
    <col min="5127" max="5127" width="18.5703125" style="31" customWidth="1"/>
    <col min="5128" max="5128" width="12.7109375" style="31" customWidth="1"/>
    <col min="5129" max="5129" width="12.7109375" style="31" bestFit="1" customWidth="1"/>
    <col min="5130" max="5130" width="11" style="31" customWidth="1"/>
    <col min="5131" max="5131" width="11.42578125" style="31" customWidth="1"/>
    <col min="5132" max="5135" width="8" style="31" customWidth="1"/>
    <col min="5136" max="5138" width="0" style="31" hidden="1" customWidth="1"/>
    <col min="5139" max="5139" width="8" style="31" customWidth="1"/>
    <col min="5140" max="5140" width="14.42578125" style="31" customWidth="1"/>
    <col min="5141" max="5141" width="14.140625" style="31" customWidth="1"/>
    <col min="5142" max="5376" width="8.85546875" style="31"/>
    <col min="5377" max="5377" width="42.140625" style="31" customWidth="1"/>
    <col min="5378" max="5379" width="12.7109375" style="31" customWidth="1"/>
    <col min="5380" max="5380" width="14.28515625" style="31" bestFit="1" customWidth="1"/>
    <col min="5381" max="5381" width="12.7109375" style="31" customWidth="1"/>
    <col min="5382" max="5382" width="14.28515625" style="31" customWidth="1"/>
    <col min="5383" max="5383" width="18.5703125" style="31" customWidth="1"/>
    <col min="5384" max="5384" width="12.7109375" style="31" customWidth="1"/>
    <col min="5385" max="5385" width="12.7109375" style="31" bestFit="1" customWidth="1"/>
    <col min="5386" max="5386" width="11" style="31" customWidth="1"/>
    <col min="5387" max="5387" width="11.42578125" style="31" customWidth="1"/>
    <col min="5388" max="5391" width="8" style="31" customWidth="1"/>
    <col min="5392" max="5394" width="0" style="31" hidden="1" customWidth="1"/>
    <col min="5395" max="5395" width="8" style="31" customWidth="1"/>
    <col min="5396" max="5396" width="14.42578125" style="31" customWidth="1"/>
    <col min="5397" max="5397" width="14.140625" style="31" customWidth="1"/>
    <col min="5398" max="5632" width="8.85546875" style="31"/>
    <col min="5633" max="5633" width="42.140625" style="31" customWidth="1"/>
    <col min="5634" max="5635" width="12.7109375" style="31" customWidth="1"/>
    <col min="5636" max="5636" width="14.28515625" style="31" bestFit="1" customWidth="1"/>
    <col min="5637" max="5637" width="12.7109375" style="31" customWidth="1"/>
    <col min="5638" max="5638" width="14.28515625" style="31" customWidth="1"/>
    <col min="5639" max="5639" width="18.5703125" style="31" customWidth="1"/>
    <col min="5640" max="5640" width="12.7109375" style="31" customWidth="1"/>
    <col min="5641" max="5641" width="12.7109375" style="31" bestFit="1" customWidth="1"/>
    <col min="5642" max="5642" width="11" style="31" customWidth="1"/>
    <col min="5643" max="5643" width="11.42578125" style="31" customWidth="1"/>
    <col min="5644" max="5647" width="8" style="31" customWidth="1"/>
    <col min="5648" max="5650" width="0" style="31" hidden="1" customWidth="1"/>
    <col min="5651" max="5651" width="8" style="31" customWidth="1"/>
    <col min="5652" max="5652" width="14.42578125" style="31" customWidth="1"/>
    <col min="5653" max="5653" width="14.140625" style="31" customWidth="1"/>
    <col min="5654" max="5888" width="8.85546875" style="31"/>
    <col min="5889" max="5889" width="42.140625" style="31" customWidth="1"/>
    <col min="5890" max="5891" width="12.7109375" style="31" customWidth="1"/>
    <col min="5892" max="5892" width="14.28515625" style="31" bestFit="1" customWidth="1"/>
    <col min="5893" max="5893" width="12.7109375" style="31" customWidth="1"/>
    <col min="5894" max="5894" width="14.28515625" style="31" customWidth="1"/>
    <col min="5895" max="5895" width="18.5703125" style="31" customWidth="1"/>
    <col min="5896" max="5896" width="12.7109375" style="31" customWidth="1"/>
    <col min="5897" max="5897" width="12.7109375" style="31" bestFit="1" customWidth="1"/>
    <col min="5898" max="5898" width="11" style="31" customWidth="1"/>
    <col min="5899" max="5899" width="11.42578125" style="31" customWidth="1"/>
    <col min="5900" max="5903" width="8" style="31" customWidth="1"/>
    <col min="5904" max="5906" width="0" style="31" hidden="1" customWidth="1"/>
    <col min="5907" max="5907" width="8" style="31" customWidth="1"/>
    <col min="5908" max="5908" width="14.42578125" style="31" customWidth="1"/>
    <col min="5909" max="5909" width="14.140625" style="31" customWidth="1"/>
    <col min="5910" max="6144" width="8.85546875" style="31"/>
    <col min="6145" max="6145" width="42.140625" style="31" customWidth="1"/>
    <col min="6146" max="6147" width="12.7109375" style="31" customWidth="1"/>
    <col min="6148" max="6148" width="14.28515625" style="31" bestFit="1" customWidth="1"/>
    <col min="6149" max="6149" width="12.7109375" style="31" customWidth="1"/>
    <col min="6150" max="6150" width="14.28515625" style="31" customWidth="1"/>
    <col min="6151" max="6151" width="18.5703125" style="31" customWidth="1"/>
    <col min="6152" max="6152" width="12.7109375" style="31" customWidth="1"/>
    <col min="6153" max="6153" width="12.7109375" style="31" bestFit="1" customWidth="1"/>
    <col min="6154" max="6154" width="11" style="31" customWidth="1"/>
    <col min="6155" max="6155" width="11.42578125" style="31" customWidth="1"/>
    <col min="6156" max="6159" width="8" style="31" customWidth="1"/>
    <col min="6160" max="6162" width="0" style="31" hidden="1" customWidth="1"/>
    <col min="6163" max="6163" width="8" style="31" customWidth="1"/>
    <col min="6164" max="6164" width="14.42578125" style="31" customWidth="1"/>
    <col min="6165" max="6165" width="14.140625" style="31" customWidth="1"/>
    <col min="6166" max="6400" width="8.85546875" style="31"/>
    <col min="6401" max="6401" width="42.140625" style="31" customWidth="1"/>
    <col min="6402" max="6403" width="12.7109375" style="31" customWidth="1"/>
    <col min="6404" max="6404" width="14.28515625" style="31" bestFit="1" customWidth="1"/>
    <col min="6405" max="6405" width="12.7109375" style="31" customWidth="1"/>
    <col min="6406" max="6406" width="14.28515625" style="31" customWidth="1"/>
    <col min="6407" max="6407" width="18.5703125" style="31" customWidth="1"/>
    <col min="6408" max="6408" width="12.7109375" style="31" customWidth="1"/>
    <col min="6409" max="6409" width="12.7109375" style="31" bestFit="1" customWidth="1"/>
    <col min="6410" max="6410" width="11" style="31" customWidth="1"/>
    <col min="6411" max="6411" width="11.42578125" style="31" customWidth="1"/>
    <col min="6412" max="6415" width="8" style="31" customWidth="1"/>
    <col min="6416" max="6418" width="0" style="31" hidden="1" customWidth="1"/>
    <col min="6419" max="6419" width="8" style="31" customWidth="1"/>
    <col min="6420" max="6420" width="14.42578125" style="31" customWidth="1"/>
    <col min="6421" max="6421" width="14.140625" style="31" customWidth="1"/>
    <col min="6422" max="6656" width="8.85546875" style="31"/>
    <col min="6657" max="6657" width="42.140625" style="31" customWidth="1"/>
    <col min="6658" max="6659" width="12.7109375" style="31" customWidth="1"/>
    <col min="6660" max="6660" width="14.28515625" style="31" bestFit="1" customWidth="1"/>
    <col min="6661" max="6661" width="12.7109375" style="31" customWidth="1"/>
    <col min="6662" max="6662" width="14.28515625" style="31" customWidth="1"/>
    <col min="6663" max="6663" width="18.5703125" style="31" customWidth="1"/>
    <col min="6664" max="6664" width="12.7109375" style="31" customWidth="1"/>
    <col min="6665" max="6665" width="12.7109375" style="31" bestFit="1" customWidth="1"/>
    <col min="6666" max="6666" width="11" style="31" customWidth="1"/>
    <col min="6667" max="6667" width="11.42578125" style="31" customWidth="1"/>
    <col min="6668" max="6671" width="8" style="31" customWidth="1"/>
    <col min="6672" max="6674" width="0" style="31" hidden="1" customWidth="1"/>
    <col min="6675" max="6675" width="8" style="31" customWidth="1"/>
    <col min="6676" max="6676" width="14.42578125" style="31" customWidth="1"/>
    <col min="6677" max="6677" width="14.140625" style="31" customWidth="1"/>
    <col min="6678" max="6912" width="8.85546875" style="31"/>
    <col min="6913" max="6913" width="42.140625" style="31" customWidth="1"/>
    <col min="6914" max="6915" width="12.7109375" style="31" customWidth="1"/>
    <col min="6916" max="6916" width="14.28515625" style="31" bestFit="1" customWidth="1"/>
    <col min="6917" max="6917" width="12.7109375" style="31" customWidth="1"/>
    <col min="6918" max="6918" width="14.28515625" style="31" customWidth="1"/>
    <col min="6919" max="6919" width="18.5703125" style="31" customWidth="1"/>
    <col min="6920" max="6920" width="12.7109375" style="31" customWidth="1"/>
    <col min="6921" max="6921" width="12.7109375" style="31" bestFit="1" customWidth="1"/>
    <col min="6922" max="6922" width="11" style="31" customWidth="1"/>
    <col min="6923" max="6923" width="11.42578125" style="31" customWidth="1"/>
    <col min="6924" max="6927" width="8" style="31" customWidth="1"/>
    <col min="6928" max="6930" width="0" style="31" hidden="1" customWidth="1"/>
    <col min="6931" max="6931" width="8" style="31" customWidth="1"/>
    <col min="6932" max="6932" width="14.42578125" style="31" customWidth="1"/>
    <col min="6933" max="6933" width="14.140625" style="31" customWidth="1"/>
    <col min="6934" max="7168" width="8.85546875" style="31"/>
    <col min="7169" max="7169" width="42.140625" style="31" customWidth="1"/>
    <col min="7170" max="7171" width="12.7109375" style="31" customWidth="1"/>
    <col min="7172" max="7172" width="14.28515625" style="31" bestFit="1" customWidth="1"/>
    <col min="7173" max="7173" width="12.7109375" style="31" customWidth="1"/>
    <col min="7174" max="7174" width="14.28515625" style="31" customWidth="1"/>
    <col min="7175" max="7175" width="18.5703125" style="31" customWidth="1"/>
    <col min="7176" max="7176" width="12.7109375" style="31" customWidth="1"/>
    <col min="7177" max="7177" width="12.7109375" style="31" bestFit="1" customWidth="1"/>
    <col min="7178" max="7178" width="11" style="31" customWidth="1"/>
    <col min="7179" max="7179" width="11.42578125" style="31" customWidth="1"/>
    <col min="7180" max="7183" width="8" style="31" customWidth="1"/>
    <col min="7184" max="7186" width="0" style="31" hidden="1" customWidth="1"/>
    <col min="7187" max="7187" width="8" style="31" customWidth="1"/>
    <col min="7188" max="7188" width="14.42578125" style="31" customWidth="1"/>
    <col min="7189" max="7189" width="14.140625" style="31" customWidth="1"/>
    <col min="7190" max="7424" width="8.85546875" style="31"/>
    <col min="7425" max="7425" width="42.140625" style="31" customWidth="1"/>
    <col min="7426" max="7427" width="12.7109375" style="31" customWidth="1"/>
    <col min="7428" max="7428" width="14.28515625" style="31" bestFit="1" customWidth="1"/>
    <col min="7429" max="7429" width="12.7109375" style="31" customWidth="1"/>
    <col min="7430" max="7430" width="14.28515625" style="31" customWidth="1"/>
    <col min="7431" max="7431" width="18.5703125" style="31" customWidth="1"/>
    <col min="7432" max="7432" width="12.7109375" style="31" customWidth="1"/>
    <col min="7433" max="7433" width="12.7109375" style="31" bestFit="1" customWidth="1"/>
    <col min="7434" max="7434" width="11" style="31" customWidth="1"/>
    <col min="7435" max="7435" width="11.42578125" style="31" customWidth="1"/>
    <col min="7436" max="7439" width="8" style="31" customWidth="1"/>
    <col min="7440" max="7442" width="0" style="31" hidden="1" customWidth="1"/>
    <col min="7443" max="7443" width="8" style="31" customWidth="1"/>
    <col min="7444" max="7444" width="14.42578125" style="31" customWidth="1"/>
    <col min="7445" max="7445" width="14.140625" style="31" customWidth="1"/>
    <col min="7446" max="7680" width="8.85546875" style="31"/>
    <col min="7681" max="7681" width="42.140625" style="31" customWidth="1"/>
    <col min="7682" max="7683" width="12.7109375" style="31" customWidth="1"/>
    <col min="7684" max="7684" width="14.28515625" style="31" bestFit="1" customWidth="1"/>
    <col min="7685" max="7685" width="12.7109375" style="31" customWidth="1"/>
    <col min="7686" max="7686" width="14.28515625" style="31" customWidth="1"/>
    <col min="7687" max="7687" width="18.5703125" style="31" customWidth="1"/>
    <col min="7688" max="7688" width="12.7109375" style="31" customWidth="1"/>
    <col min="7689" max="7689" width="12.7109375" style="31" bestFit="1" customWidth="1"/>
    <col min="7690" max="7690" width="11" style="31" customWidth="1"/>
    <col min="7691" max="7691" width="11.42578125" style="31" customWidth="1"/>
    <col min="7692" max="7695" width="8" style="31" customWidth="1"/>
    <col min="7696" max="7698" width="0" style="31" hidden="1" customWidth="1"/>
    <col min="7699" max="7699" width="8" style="31" customWidth="1"/>
    <col min="7700" max="7700" width="14.42578125" style="31" customWidth="1"/>
    <col min="7701" max="7701" width="14.140625" style="31" customWidth="1"/>
    <col min="7702" max="7936" width="8.85546875" style="31"/>
    <col min="7937" max="7937" width="42.140625" style="31" customWidth="1"/>
    <col min="7938" max="7939" width="12.7109375" style="31" customWidth="1"/>
    <col min="7940" max="7940" width="14.28515625" style="31" bestFit="1" customWidth="1"/>
    <col min="7941" max="7941" width="12.7109375" style="31" customWidth="1"/>
    <col min="7942" max="7942" width="14.28515625" style="31" customWidth="1"/>
    <col min="7943" max="7943" width="18.5703125" style="31" customWidth="1"/>
    <col min="7944" max="7944" width="12.7109375" style="31" customWidth="1"/>
    <col min="7945" max="7945" width="12.7109375" style="31" bestFit="1" customWidth="1"/>
    <col min="7946" max="7946" width="11" style="31" customWidth="1"/>
    <col min="7947" max="7947" width="11.42578125" style="31" customWidth="1"/>
    <col min="7948" max="7951" width="8" style="31" customWidth="1"/>
    <col min="7952" max="7954" width="0" style="31" hidden="1" customWidth="1"/>
    <col min="7955" max="7955" width="8" style="31" customWidth="1"/>
    <col min="7956" max="7956" width="14.42578125" style="31" customWidth="1"/>
    <col min="7957" max="7957" width="14.140625" style="31" customWidth="1"/>
    <col min="7958" max="8192" width="8.85546875" style="31"/>
    <col min="8193" max="8193" width="42.140625" style="31" customWidth="1"/>
    <col min="8194" max="8195" width="12.7109375" style="31" customWidth="1"/>
    <col min="8196" max="8196" width="14.28515625" style="31" bestFit="1" customWidth="1"/>
    <col min="8197" max="8197" width="12.7109375" style="31" customWidth="1"/>
    <col min="8198" max="8198" width="14.28515625" style="31" customWidth="1"/>
    <col min="8199" max="8199" width="18.5703125" style="31" customWidth="1"/>
    <col min="8200" max="8200" width="12.7109375" style="31" customWidth="1"/>
    <col min="8201" max="8201" width="12.7109375" style="31" bestFit="1" customWidth="1"/>
    <col min="8202" max="8202" width="11" style="31" customWidth="1"/>
    <col min="8203" max="8203" width="11.42578125" style="31" customWidth="1"/>
    <col min="8204" max="8207" width="8" style="31" customWidth="1"/>
    <col min="8208" max="8210" width="0" style="31" hidden="1" customWidth="1"/>
    <col min="8211" max="8211" width="8" style="31" customWidth="1"/>
    <col min="8212" max="8212" width="14.42578125" style="31" customWidth="1"/>
    <col min="8213" max="8213" width="14.140625" style="31" customWidth="1"/>
    <col min="8214" max="8448" width="8.85546875" style="31"/>
    <col min="8449" max="8449" width="42.140625" style="31" customWidth="1"/>
    <col min="8450" max="8451" width="12.7109375" style="31" customWidth="1"/>
    <col min="8452" max="8452" width="14.28515625" style="31" bestFit="1" customWidth="1"/>
    <col min="8453" max="8453" width="12.7109375" style="31" customWidth="1"/>
    <col min="8454" max="8454" width="14.28515625" style="31" customWidth="1"/>
    <col min="8455" max="8455" width="18.5703125" style="31" customWidth="1"/>
    <col min="8456" max="8456" width="12.7109375" style="31" customWidth="1"/>
    <col min="8457" max="8457" width="12.7109375" style="31" bestFit="1" customWidth="1"/>
    <col min="8458" max="8458" width="11" style="31" customWidth="1"/>
    <col min="8459" max="8459" width="11.42578125" style="31" customWidth="1"/>
    <col min="8460" max="8463" width="8" style="31" customWidth="1"/>
    <col min="8464" max="8466" width="0" style="31" hidden="1" customWidth="1"/>
    <col min="8467" max="8467" width="8" style="31" customWidth="1"/>
    <col min="8468" max="8468" width="14.42578125" style="31" customWidth="1"/>
    <col min="8469" max="8469" width="14.140625" style="31" customWidth="1"/>
    <col min="8470" max="8704" width="8.85546875" style="31"/>
    <col min="8705" max="8705" width="42.140625" style="31" customWidth="1"/>
    <col min="8706" max="8707" width="12.7109375" style="31" customWidth="1"/>
    <col min="8708" max="8708" width="14.28515625" style="31" bestFit="1" customWidth="1"/>
    <col min="8709" max="8709" width="12.7109375" style="31" customWidth="1"/>
    <col min="8710" max="8710" width="14.28515625" style="31" customWidth="1"/>
    <col min="8711" max="8711" width="18.5703125" style="31" customWidth="1"/>
    <col min="8712" max="8712" width="12.7109375" style="31" customWidth="1"/>
    <col min="8713" max="8713" width="12.7109375" style="31" bestFit="1" customWidth="1"/>
    <col min="8714" max="8714" width="11" style="31" customWidth="1"/>
    <col min="8715" max="8715" width="11.42578125" style="31" customWidth="1"/>
    <col min="8716" max="8719" width="8" style="31" customWidth="1"/>
    <col min="8720" max="8722" width="0" style="31" hidden="1" customWidth="1"/>
    <col min="8723" max="8723" width="8" style="31" customWidth="1"/>
    <col min="8724" max="8724" width="14.42578125" style="31" customWidth="1"/>
    <col min="8725" max="8725" width="14.140625" style="31" customWidth="1"/>
    <col min="8726" max="8960" width="8.85546875" style="31"/>
    <col min="8961" max="8961" width="42.140625" style="31" customWidth="1"/>
    <col min="8962" max="8963" width="12.7109375" style="31" customWidth="1"/>
    <col min="8964" max="8964" width="14.28515625" style="31" bestFit="1" customWidth="1"/>
    <col min="8965" max="8965" width="12.7109375" style="31" customWidth="1"/>
    <col min="8966" max="8966" width="14.28515625" style="31" customWidth="1"/>
    <col min="8967" max="8967" width="18.5703125" style="31" customWidth="1"/>
    <col min="8968" max="8968" width="12.7109375" style="31" customWidth="1"/>
    <col min="8969" max="8969" width="12.7109375" style="31" bestFit="1" customWidth="1"/>
    <col min="8970" max="8970" width="11" style="31" customWidth="1"/>
    <col min="8971" max="8971" width="11.42578125" style="31" customWidth="1"/>
    <col min="8972" max="8975" width="8" style="31" customWidth="1"/>
    <col min="8976" max="8978" width="0" style="31" hidden="1" customWidth="1"/>
    <col min="8979" max="8979" width="8" style="31" customWidth="1"/>
    <col min="8980" max="8980" width="14.42578125" style="31" customWidth="1"/>
    <col min="8981" max="8981" width="14.140625" style="31" customWidth="1"/>
    <col min="8982" max="9216" width="8.85546875" style="31"/>
    <col min="9217" max="9217" width="42.140625" style="31" customWidth="1"/>
    <col min="9218" max="9219" width="12.7109375" style="31" customWidth="1"/>
    <col min="9220" max="9220" width="14.28515625" style="31" bestFit="1" customWidth="1"/>
    <col min="9221" max="9221" width="12.7109375" style="31" customWidth="1"/>
    <col min="9222" max="9222" width="14.28515625" style="31" customWidth="1"/>
    <col min="9223" max="9223" width="18.5703125" style="31" customWidth="1"/>
    <col min="9224" max="9224" width="12.7109375" style="31" customWidth="1"/>
    <col min="9225" max="9225" width="12.7109375" style="31" bestFit="1" customWidth="1"/>
    <col min="9226" max="9226" width="11" style="31" customWidth="1"/>
    <col min="9227" max="9227" width="11.42578125" style="31" customWidth="1"/>
    <col min="9228" max="9231" width="8" style="31" customWidth="1"/>
    <col min="9232" max="9234" width="0" style="31" hidden="1" customWidth="1"/>
    <col min="9235" max="9235" width="8" style="31" customWidth="1"/>
    <col min="9236" max="9236" width="14.42578125" style="31" customWidth="1"/>
    <col min="9237" max="9237" width="14.140625" style="31" customWidth="1"/>
    <col min="9238" max="9472" width="8.85546875" style="31"/>
    <col min="9473" max="9473" width="42.140625" style="31" customWidth="1"/>
    <col min="9474" max="9475" width="12.7109375" style="31" customWidth="1"/>
    <col min="9476" max="9476" width="14.28515625" style="31" bestFit="1" customWidth="1"/>
    <col min="9477" max="9477" width="12.7109375" style="31" customWidth="1"/>
    <col min="9478" max="9478" width="14.28515625" style="31" customWidth="1"/>
    <col min="9479" max="9479" width="18.5703125" style="31" customWidth="1"/>
    <col min="9480" max="9480" width="12.7109375" style="31" customWidth="1"/>
    <col min="9481" max="9481" width="12.7109375" style="31" bestFit="1" customWidth="1"/>
    <col min="9482" max="9482" width="11" style="31" customWidth="1"/>
    <col min="9483" max="9483" width="11.42578125" style="31" customWidth="1"/>
    <col min="9484" max="9487" width="8" style="31" customWidth="1"/>
    <col min="9488" max="9490" width="0" style="31" hidden="1" customWidth="1"/>
    <col min="9491" max="9491" width="8" style="31" customWidth="1"/>
    <col min="9492" max="9492" width="14.42578125" style="31" customWidth="1"/>
    <col min="9493" max="9493" width="14.140625" style="31" customWidth="1"/>
    <col min="9494" max="9728" width="8.85546875" style="31"/>
    <col min="9729" max="9729" width="42.140625" style="31" customWidth="1"/>
    <col min="9730" max="9731" width="12.7109375" style="31" customWidth="1"/>
    <col min="9732" max="9732" width="14.28515625" style="31" bestFit="1" customWidth="1"/>
    <col min="9733" max="9733" width="12.7109375" style="31" customWidth="1"/>
    <col min="9734" max="9734" width="14.28515625" style="31" customWidth="1"/>
    <col min="9735" max="9735" width="18.5703125" style="31" customWidth="1"/>
    <col min="9736" max="9736" width="12.7109375" style="31" customWidth="1"/>
    <col min="9737" max="9737" width="12.7109375" style="31" bestFit="1" customWidth="1"/>
    <col min="9738" max="9738" width="11" style="31" customWidth="1"/>
    <col min="9739" max="9739" width="11.42578125" style="31" customWidth="1"/>
    <col min="9740" max="9743" width="8" style="31" customWidth="1"/>
    <col min="9744" max="9746" width="0" style="31" hidden="1" customWidth="1"/>
    <col min="9747" max="9747" width="8" style="31" customWidth="1"/>
    <col min="9748" max="9748" width="14.42578125" style="31" customWidth="1"/>
    <col min="9749" max="9749" width="14.140625" style="31" customWidth="1"/>
    <col min="9750" max="9984" width="8.85546875" style="31"/>
    <col min="9985" max="9985" width="42.140625" style="31" customWidth="1"/>
    <col min="9986" max="9987" width="12.7109375" style="31" customWidth="1"/>
    <col min="9988" max="9988" width="14.28515625" style="31" bestFit="1" customWidth="1"/>
    <col min="9989" max="9989" width="12.7109375" style="31" customWidth="1"/>
    <col min="9990" max="9990" width="14.28515625" style="31" customWidth="1"/>
    <col min="9991" max="9991" width="18.5703125" style="31" customWidth="1"/>
    <col min="9992" max="9992" width="12.7109375" style="31" customWidth="1"/>
    <col min="9993" max="9993" width="12.7109375" style="31" bestFit="1" customWidth="1"/>
    <col min="9994" max="9994" width="11" style="31" customWidth="1"/>
    <col min="9995" max="9995" width="11.42578125" style="31" customWidth="1"/>
    <col min="9996" max="9999" width="8" style="31" customWidth="1"/>
    <col min="10000" max="10002" width="0" style="31" hidden="1" customWidth="1"/>
    <col min="10003" max="10003" width="8" style="31" customWidth="1"/>
    <col min="10004" max="10004" width="14.42578125" style="31" customWidth="1"/>
    <col min="10005" max="10005" width="14.140625" style="31" customWidth="1"/>
    <col min="10006" max="10240" width="8.85546875" style="31"/>
    <col min="10241" max="10241" width="42.140625" style="31" customWidth="1"/>
    <col min="10242" max="10243" width="12.7109375" style="31" customWidth="1"/>
    <col min="10244" max="10244" width="14.28515625" style="31" bestFit="1" customWidth="1"/>
    <col min="10245" max="10245" width="12.7109375" style="31" customWidth="1"/>
    <col min="10246" max="10246" width="14.28515625" style="31" customWidth="1"/>
    <col min="10247" max="10247" width="18.5703125" style="31" customWidth="1"/>
    <col min="10248" max="10248" width="12.7109375" style="31" customWidth="1"/>
    <col min="10249" max="10249" width="12.7109375" style="31" bestFit="1" customWidth="1"/>
    <col min="10250" max="10250" width="11" style="31" customWidth="1"/>
    <col min="10251" max="10251" width="11.42578125" style="31" customWidth="1"/>
    <col min="10252" max="10255" width="8" style="31" customWidth="1"/>
    <col min="10256" max="10258" width="0" style="31" hidden="1" customWidth="1"/>
    <col min="10259" max="10259" width="8" style="31" customWidth="1"/>
    <col min="10260" max="10260" width="14.42578125" style="31" customWidth="1"/>
    <col min="10261" max="10261" width="14.140625" style="31" customWidth="1"/>
    <col min="10262" max="10496" width="8.85546875" style="31"/>
    <col min="10497" max="10497" width="42.140625" style="31" customWidth="1"/>
    <col min="10498" max="10499" width="12.7109375" style="31" customWidth="1"/>
    <col min="10500" max="10500" width="14.28515625" style="31" bestFit="1" customWidth="1"/>
    <col min="10501" max="10501" width="12.7109375" style="31" customWidth="1"/>
    <col min="10502" max="10502" width="14.28515625" style="31" customWidth="1"/>
    <col min="10503" max="10503" width="18.5703125" style="31" customWidth="1"/>
    <col min="10504" max="10504" width="12.7109375" style="31" customWidth="1"/>
    <col min="10505" max="10505" width="12.7109375" style="31" bestFit="1" customWidth="1"/>
    <col min="10506" max="10506" width="11" style="31" customWidth="1"/>
    <col min="10507" max="10507" width="11.42578125" style="31" customWidth="1"/>
    <col min="10508" max="10511" width="8" style="31" customWidth="1"/>
    <col min="10512" max="10514" width="0" style="31" hidden="1" customWidth="1"/>
    <col min="10515" max="10515" width="8" style="31" customWidth="1"/>
    <col min="10516" max="10516" width="14.42578125" style="31" customWidth="1"/>
    <col min="10517" max="10517" width="14.140625" style="31" customWidth="1"/>
    <col min="10518" max="10752" width="8.85546875" style="31"/>
    <col min="10753" max="10753" width="42.140625" style="31" customWidth="1"/>
    <col min="10754" max="10755" width="12.7109375" style="31" customWidth="1"/>
    <col min="10756" max="10756" width="14.28515625" style="31" bestFit="1" customWidth="1"/>
    <col min="10757" max="10757" width="12.7109375" style="31" customWidth="1"/>
    <col min="10758" max="10758" width="14.28515625" style="31" customWidth="1"/>
    <col min="10759" max="10759" width="18.5703125" style="31" customWidth="1"/>
    <col min="10760" max="10760" width="12.7109375" style="31" customWidth="1"/>
    <col min="10761" max="10761" width="12.7109375" style="31" bestFit="1" customWidth="1"/>
    <col min="10762" max="10762" width="11" style="31" customWidth="1"/>
    <col min="10763" max="10763" width="11.42578125" style="31" customWidth="1"/>
    <col min="10764" max="10767" width="8" style="31" customWidth="1"/>
    <col min="10768" max="10770" width="0" style="31" hidden="1" customWidth="1"/>
    <col min="10771" max="10771" width="8" style="31" customWidth="1"/>
    <col min="10772" max="10772" width="14.42578125" style="31" customWidth="1"/>
    <col min="10773" max="10773" width="14.140625" style="31" customWidth="1"/>
    <col min="10774" max="11008" width="8.85546875" style="31"/>
    <col min="11009" max="11009" width="42.140625" style="31" customWidth="1"/>
    <col min="11010" max="11011" width="12.7109375" style="31" customWidth="1"/>
    <col min="11012" max="11012" width="14.28515625" style="31" bestFit="1" customWidth="1"/>
    <col min="11013" max="11013" width="12.7109375" style="31" customWidth="1"/>
    <col min="11014" max="11014" width="14.28515625" style="31" customWidth="1"/>
    <col min="11015" max="11015" width="18.5703125" style="31" customWidth="1"/>
    <col min="11016" max="11016" width="12.7109375" style="31" customWidth="1"/>
    <col min="11017" max="11017" width="12.7109375" style="31" bestFit="1" customWidth="1"/>
    <col min="11018" max="11018" width="11" style="31" customWidth="1"/>
    <col min="11019" max="11019" width="11.42578125" style="31" customWidth="1"/>
    <col min="11020" max="11023" width="8" style="31" customWidth="1"/>
    <col min="11024" max="11026" width="0" style="31" hidden="1" customWidth="1"/>
    <col min="11027" max="11027" width="8" style="31" customWidth="1"/>
    <col min="11028" max="11028" width="14.42578125" style="31" customWidth="1"/>
    <col min="11029" max="11029" width="14.140625" style="31" customWidth="1"/>
    <col min="11030" max="11264" width="8.85546875" style="31"/>
    <col min="11265" max="11265" width="42.140625" style="31" customWidth="1"/>
    <col min="11266" max="11267" width="12.7109375" style="31" customWidth="1"/>
    <col min="11268" max="11268" width="14.28515625" style="31" bestFit="1" customWidth="1"/>
    <col min="11269" max="11269" width="12.7109375" style="31" customWidth="1"/>
    <col min="11270" max="11270" width="14.28515625" style="31" customWidth="1"/>
    <col min="11271" max="11271" width="18.5703125" style="31" customWidth="1"/>
    <col min="11272" max="11272" width="12.7109375" style="31" customWidth="1"/>
    <col min="11273" max="11273" width="12.7109375" style="31" bestFit="1" customWidth="1"/>
    <col min="11274" max="11274" width="11" style="31" customWidth="1"/>
    <col min="11275" max="11275" width="11.42578125" style="31" customWidth="1"/>
    <col min="11276" max="11279" width="8" style="31" customWidth="1"/>
    <col min="11280" max="11282" width="0" style="31" hidden="1" customWidth="1"/>
    <col min="11283" max="11283" width="8" style="31" customWidth="1"/>
    <col min="11284" max="11284" width="14.42578125" style="31" customWidth="1"/>
    <col min="11285" max="11285" width="14.140625" style="31" customWidth="1"/>
    <col min="11286" max="11520" width="8.85546875" style="31"/>
    <col min="11521" max="11521" width="42.140625" style="31" customWidth="1"/>
    <col min="11522" max="11523" width="12.7109375" style="31" customWidth="1"/>
    <col min="11524" max="11524" width="14.28515625" style="31" bestFit="1" customWidth="1"/>
    <col min="11525" max="11525" width="12.7109375" style="31" customWidth="1"/>
    <col min="11526" max="11526" width="14.28515625" style="31" customWidth="1"/>
    <col min="11527" max="11527" width="18.5703125" style="31" customWidth="1"/>
    <col min="11528" max="11528" width="12.7109375" style="31" customWidth="1"/>
    <col min="11529" max="11529" width="12.7109375" style="31" bestFit="1" customWidth="1"/>
    <col min="11530" max="11530" width="11" style="31" customWidth="1"/>
    <col min="11531" max="11531" width="11.42578125" style="31" customWidth="1"/>
    <col min="11532" max="11535" width="8" style="31" customWidth="1"/>
    <col min="11536" max="11538" width="0" style="31" hidden="1" customWidth="1"/>
    <col min="11539" max="11539" width="8" style="31" customWidth="1"/>
    <col min="11540" max="11540" width="14.42578125" style="31" customWidth="1"/>
    <col min="11541" max="11541" width="14.140625" style="31" customWidth="1"/>
    <col min="11542" max="11776" width="8.85546875" style="31"/>
    <col min="11777" max="11777" width="42.140625" style="31" customWidth="1"/>
    <col min="11778" max="11779" width="12.7109375" style="31" customWidth="1"/>
    <col min="11780" max="11780" width="14.28515625" style="31" bestFit="1" customWidth="1"/>
    <col min="11781" max="11781" width="12.7109375" style="31" customWidth="1"/>
    <col min="11782" max="11782" width="14.28515625" style="31" customWidth="1"/>
    <col min="11783" max="11783" width="18.5703125" style="31" customWidth="1"/>
    <col min="11784" max="11784" width="12.7109375" style="31" customWidth="1"/>
    <col min="11785" max="11785" width="12.7109375" style="31" bestFit="1" customWidth="1"/>
    <col min="11786" max="11786" width="11" style="31" customWidth="1"/>
    <col min="11787" max="11787" width="11.42578125" style="31" customWidth="1"/>
    <col min="11788" max="11791" width="8" style="31" customWidth="1"/>
    <col min="11792" max="11794" width="0" style="31" hidden="1" customWidth="1"/>
    <col min="11795" max="11795" width="8" style="31" customWidth="1"/>
    <col min="11796" max="11796" width="14.42578125" style="31" customWidth="1"/>
    <col min="11797" max="11797" width="14.140625" style="31" customWidth="1"/>
    <col min="11798" max="12032" width="8.85546875" style="31"/>
    <col min="12033" max="12033" width="42.140625" style="31" customWidth="1"/>
    <col min="12034" max="12035" width="12.7109375" style="31" customWidth="1"/>
    <col min="12036" max="12036" width="14.28515625" style="31" bestFit="1" customWidth="1"/>
    <col min="12037" max="12037" width="12.7109375" style="31" customWidth="1"/>
    <col min="12038" max="12038" width="14.28515625" style="31" customWidth="1"/>
    <col min="12039" max="12039" width="18.5703125" style="31" customWidth="1"/>
    <col min="12040" max="12040" width="12.7109375" style="31" customWidth="1"/>
    <col min="12041" max="12041" width="12.7109375" style="31" bestFit="1" customWidth="1"/>
    <col min="12042" max="12042" width="11" style="31" customWidth="1"/>
    <col min="12043" max="12043" width="11.42578125" style="31" customWidth="1"/>
    <col min="12044" max="12047" width="8" style="31" customWidth="1"/>
    <col min="12048" max="12050" width="0" style="31" hidden="1" customWidth="1"/>
    <col min="12051" max="12051" width="8" style="31" customWidth="1"/>
    <col min="12052" max="12052" width="14.42578125" style="31" customWidth="1"/>
    <col min="12053" max="12053" width="14.140625" style="31" customWidth="1"/>
    <col min="12054" max="12288" width="8.85546875" style="31"/>
    <col min="12289" max="12289" width="42.140625" style="31" customWidth="1"/>
    <col min="12290" max="12291" width="12.7109375" style="31" customWidth="1"/>
    <col min="12292" max="12292" width="14.28515625" style="31" bestFit="1" customWidth="1"/>
    <col min="12293" max="12293" width="12.7109375" style="31" customWidth="1"/>
    <col min="12294" max="12294" width="14.28515625" style="31" customWidth="1"/>
    <col min="12295" max="12295" width="18.5703125" style="31" customWidth="1"/>
    <col min="12296" max="12296" width="12.7109375" style="31" customWidth="1"/>
    <col min="12297" max="12297" width="12.7109375" style="31" bestFit="1" customWidth="1"/>
    <col min="12298" max="12298" width="11" style="31" customWidth="1"/>
    <col min="12299" max="12299" width="11.42578125" style="31" customWidth="1"/>
    <col min="12300" max="12303" width="8" style="31" customWidth="1"/>
    <col min="12304" max="12306" width="0" style="31" hidden="1" customWidth="1"/>
    <col min="12307" max="12307" width="8" style="31" customWidth="1"/>
    <col min="12308" max="12308" width="14.42578125" style="31" customWidth="1"/>
    <col min="12309" max="12309" width="14.140625" style="31" customWidth="1"/>
    <col min="12310" max="12544" width="8.85546875" style="31"/>
    <col min="12545" max="12545" width="42.140625" style="31" customWidth="1"/>
    <col min="12546" max="12547" width="12.7109375" style="31" customWidth="1"/>
    <col min="12548" max="12548" width="14.28515625" style="31" bestFit="1" customWidth="1"/>
    <col min="12549" max="12549" width="12.7109375" style="31" customWidth="1"/>
    <col min="12550" max="12550" width="14.28515625" style="31" customWidth="1"/>
    <col min="12551" max="12551" width="18.5703125" style="31" customWidth="1"/>
    <col min="12552" max="12552" width="12.7109375" style="31" customWidth="1"/>
    <col min="12553" max="12553" width="12.7109375" style="31" bestFit="1" customWidth="1"/>
    <col min="12554" max="12554" width="11" style="31" customWidth="1"/>
    <col min="12555" max="12555" width="11.42578125" style="31" customWidth="1"/>
    <col min="12556" max="12559" width="8" style="31" customWidth="1"/>
    <col min="12560" max="12562" width="0" style="31" hidden="1" customWidth="1"/>
    <col min="12563" max="12563" width="8" style="31" customWidth="1"/>
    <col min="12564" max="12564" width="14.42578125" style="31" customWidth="1"/>
    <col min="12565" max="12565" width="14.140625" style="31" customWidth="1"/>
    <col min="12566" max="12800" width="8.85546875" style="31"/>
    <col min="12801" max="12801" width="42.140625" style="31" customWidth="1"/>
    <col min="12802" max="12803" width="12.7109375" style="31" customWidth="1"/>
    <col min="12804" max="12804" width="14.28515625" style="31" bestFit="1" customWidth="1"/>
    <col min="12805" max="12805" width="12.7109375" style="31" customWidth="1"/>
    <col min="12806" max="12806" width="14.28515625" style="31" customWidth="1"/>
    <col min="12807" max="12807" width="18.5703125" style="31" customWidth="1"/>
    <col min="12808" max="12808" width="12.7109375" style="31" customWidth="1"/>
    <col min="12809" max="12809" width="12.7109375" style="31" bestFit="1" customWidth="1"/>
    <col min="12810" max="12810" width="11" style="31" customWidth="1"/>
    <col min="12811" max="12811" width="11.42578125" style="31" customWidth="1"/>
    <col min="12812" max="12815" width="8" style="31" customWidth="1"/>
    <col min="12816" max="12818" width="0" style="31" hidden="1" customWidth="1"/>
    <col min="12819" max="12819" width="8" style="31" customWidth="1"/>
    <col min="12820" max="12820" width="14.42578125" style="31" customWidth="1"/>
    <col min="12821" max="12821" width="14.140625" style="31" customWidth="1"/>
    <col min="12822" max="13056" width="8.85546875" style="31"/>
    <col min="13057" max="13057" width="42.140625" style="31" customWidth="1"/>
    <col min="13058" max="13059" width="12.7109375" style="31" customWidth="1"/>
    <col min="13060" max="13060" width="14.28515625" style="31" bestFit="1" customWidth="1"/>
    <col min="13061" max="13061" width="12.7109375" style="31" customWidth="1"/>
    <col min="13062" max="13062" width="14.28515625" style="31" customWidth="1"/>
    <col min="13063" max="13063" width="18.5703125" style="31" customWidth="1"/>
    <col min="13064" max="13064" width="12.7109375" style="31" customWidth="1"/>
    <col min="13065" max="13065" width="12.7109375" style="31" bestFit="1" customWidth="1"/>
    <col min="13066" max="13066" width="11" style="31" customWidth="1"/>
    <col min="13067" max="13067" width="11.42578125" style="31" customWidth="1"/>
    <col min="13068" max="13071" width="8" style="31" customWidth="1"/>
    <col min="13072" max="13074" width="0" style="31" hidden="1" customWidth="1"/>
    <col min="13075" max="13075" width="8" style="31" customWidth="1"/>
    <col min="13076" max="13076" width="14.42578125" style="31" customWidth="1"/>
    <col min="13077" max="13077" width="14.140625" style="31" customWidth="1"/>
    <col min="13078" max="13312" width="8.85546875" style="31"/>
    <col min="13313" max="13313" width="42.140625" style="31" customWidth="1"/>
    <col min="13314" max="13315" width="12.7109375" style="31" customWidth="1"/>
    <col min="13316" max="13316" width="14.28515625" style="31" bestFit="1" customWidth="1"/>
    <col min="13317" max="13317" width="12.7109375" style="31" customWidth="1"/>
    <col min="13318" max="13318" width="14.28515625" style="31" customWidth="1"/>
    <col min="13319" max="13319" width="18.5703125" style="31" customWidth="1"/>
    <col min="13320" max="13320" width="12.7109375" style="31" customWidth="1"/>
    <col min="13321" max="13321" width="12.7109375" style="31" bestFit="1" customWidth="1"/>
    <col min="13322" max="13322" width="11" style="31" customWidth="1"/>
    <col min="13323" max="13323" width="11.42578125" style="31" customWidth="1"/>
    <col min="13324" max="13327" width="8" style="31" customWidth="1"/>
    <col min="13328" max="13330" width="0" style="31" hidden="1" customWidth="1"/>
    <col min="13331" max="13331" width="8" style="31" customWidth="1"/>
    <col min="13332" max="13332" width="14.42578125" style="31" customWidth="1"/>
    <col min="13333" max="13333" width="14.140625" style="31" customWidth="1"/>
    <col min="13334" max="13568" width="8.85546875" style="31"/>
    <col min="13569" max="13569" width="42.140625" style="31" customWidth="1"/>
    <col min="13570" max="13571" width="12.7109375" style="31" customWidth="1"/>
    <col min="13572" max="13572" width="14.28515625" style="31" bestFit="1" customWidth="1"/>
    <col min="13573" max="13573" width="12.7109375" style="31" customWidth="1"/>
    <col min="13574" max="13574" width="14.28515625" style="31" customWidth="1"/>
    <col min="13575" max="13575" width="18.5703125" style="31" customWidth="1"/>
    <col min="13576" max="13576" width="12.7109375" style="31" customWidth="1"/>
    <col min="13577" max="13577" width="12.7109375" style="31" bestFit="1" customWidth="1"/>
    <col min="13578" max="13578" width="11" style="31" customWidth="1"/>
    <col min="13579" max="13579" width="11.42578125" style="31" customWidth="1"/>
    <col min="13580" max="13583" width="8" style="31" customWidth="1"/>
    <col min="13584" max="13586" width="0" style="31" hidden="1" customWidth="1"/>
    <col min="13587" max="13587" width="8" style="31" customWidth="1"/>
    <col min="13588" max="13588" width="14.42578125" style="31" customWidth="1"/>
    <col min="13589" max="13589" width="14.140625" style="31" customWidth="1"/>
    <col min="13590" max="13824" width="8.85546875" style="31"/>
    <col min="13825" max="13825" width="42.140625" style="31" customWidth="1"/>
    <col min="13826" max="13827" width="12.7109375" style="31" customWidth="1"/>
    <col min="13828" max="13828" width="14.28515625" style="31" bestFit="1" customWidth="1"/>
    <col min="13829" max="13829" width="12.7109375" style="31" customWidth="1"/>
    <col min="13830" max="13830" width="14.28515625" style="31" customWidth="1"/>
    <col min="13831" max="13831" width="18.5703125" style="31" customWidth="1"/>
    <col min="13832" max="13832" width="12.7109375" style="31" customWidth="1"/>
    <col min="13833" max="13833" width="12.7109375" style="31" bestFit="1" customWidth="1"/>
    <col min="13834" max="13834" width="11" style="31" customWidth="1"/>
    <col min="13835" max="13835" width="11.42578125" style="31" customWidth="1"/>
    <col min="13836" max="13839" width="8" style="31" customWidth="1"/>
    <col min="13840" max="13842" width="0" style="31" hidden="1" customWidth="1"/>
    <col min="13843" max="13843" width="8" style="31" customWidth="1"/>
    <col min="13844" max="13844" width="14.42578125" style="31" customWidth="1"/>
    <col min="13845" max="13845" width="14.140625" style="31" customWidth="1"/>
    <col min="13846" max="14080" width="8.85546875" style="31"/>
    <col min="14081" max="14081" width="42.140625" style="31" customWidth="1"/>
    <col min="14082" max="14083" width="12.7109375" style="31" customWidth="1"/>
    <col min="14084" max="14084" width="14.28515625" style="31" bestFit="1" customWidth="1"/>
    <col min="14085" max="14085" width="12.7109375" style="31" customWidth="1"/>
    <col min="14086" max="14086" width="14.28515625" style="31" customWidth="1"/>
    <col min="14087" max="14087" width="18.5703125" style="31" customWidth="1"/>
    <col min="14088" max="14088" width="12.7109375" style="31" customWidth="1"/>
    <col min="14089" max="14089" width="12.7109375" style="31" bestFit="1" customWidth="1"/>
    <col min="14090" max="14090" width="11" style="31" customWidth="1"/>
    <col min="14091" max="14091" width="11.42578125" style="31" customWidth="1"/>
    <col min="14092" max="14095" width="8" style="31" customWidth="1"/>
    <col min="14096" max="14098" width="0" style="31" hidden="1" customWidth="1"/>
    <col min="14099" max="14099" width="8" style="31" customWidth="1"/>
    <col min="14100" max="14100" width="14.42578125" style="31" customWidth="1"/>
    <col min="14101" max="14101" width="14.140625" style="31" customWidth="1"/>
    <col min="14102" max="14336" width="8.85546875" style="31"/>
    <col min="14337" max="14337" width="42.140625" style="31" customWidth="1"/>
    <col min="14338" max="14339" width="12.7109375" style="31" customWidth="1"/>
    <col min="14340" max="14340" width="14.28515625" style="31" bestFit="1" customWidth="1"/>
    <col min="14341" max="14341" width="12.7109375" style="31" customWidth="1"/>
    <col min="14342" max="14342" width="14.28515625" style="31" customWidth="1"/>
    <col min="14343" max="14343" width="18.5703125" style="31" customWidth="1"/>
    <col min="14344" max="14344" width="12.7109375" style="31" customWidth="1"/>
    <col min="14345" max="14345" width="12.7109375" style="31" bestFit="1" customWidth="1"/>
    <col min="14346" max="14346" width="11" style="31" customWidth="1"/>
    <col min="14347" max="14347" width="11.42578125" style="31" customWidth="1"/>
    <col min="14348" max="14351" width="8" style="31" customWidth="1"/>
    <col min="14352" max="14354" width="0" style="31" hidden="1" customWidth="1"/>
    <col min="14355" max="14355" width="8" style="31" customWidth="1"/>
    <col min="14356" max="14356" width="14.42578125" style="31" customWidth="1"/>
    <col min="14357" max="14357" width="14.140625" style="31" customWidth="1"/>
    <col min="14358" max="14592" width="8.85546875" style="31"/>
    <col min="14593" max="14593" width="42.140625" style="31" customWidth="1"/>
    <col min="14594" max="14595" width="12.7109375" style="31" customWidth="1"/>
    <col min="14596" max="14596" width="14.28515625" style="31" bestFit="1" customWidth="1"/>
    <col min="14597" max="14597" width="12.7109375" style="31" customWidth="1"/>
    <col min="14598" max="14598" width="14.28515625" style="31" customWidth="1"/>
    <col min="14599" max="14599" width="18.5703125" style="31" customWidth="1"/>
    <col min="14600" max="14600" width="12.7109375" style="31" customWidth="1"/>
    <col min="14601" max="14601" width="12.7109375" style="31" bestFit="1" customWidth="1"/>
    <col min="14602" max="14602" width="11" style="31" customWidth="1"/>
    <col min="14603" max="14603" width="11.42578125" style="31" customWidth="1"/>
    <col min="14604" max="14607" width="8" style="31" customWidth="1"/>
    <col min="14608" max="14610" width="0" style="31" hidden="1" customWidth="1"/>
    <col min="14611" max="14611" width="8" style="31" customWidth="1"/>
    <col min="14612" max="14612" width="14.42578125" style="31" customWidth="1"/>
    <col min="14613" max="14613" width="14.140625" style="31" customWidth="1"/>
    <col min="14614" max="14848" width="8.85546875" style="31"/>
    <col min="14849" max="14849" width="42.140625" style="31" customWidth="1"/>
    <col min="14850" max="14851" width="12.7109375" style="31" customWidth="1"/>
    <col min="14852" max="14852" width="14.28515625" style="31" bestFit="1" customWidth="1"/>
    <col min="14853" max="14853" width="12.7109375" style="31" customWidth="1"/>
    <col min="14854" max="14854" width="14.28515625" style="31" customWidth="1"/>
    <col min="14855" max="14855" width="18.5703125" style="31" customWidth="1"/>
    <col min="14856" max="14856" width="12.7109375" style="31" customWidth="1"/>
    <col min="14857" max="14857" width="12.7109375" style="31" bestFit="1" customWidth="1"/>
    <col min="14858" max="14858" width="11" style="31" customWidth="1"/>
    <col min="14859" max="14859" width="11.42578125" style="31" customWidth="1"/>
    <col min="14860" max="14863" width="8" style="31" customWidth="1"/>
    <col min="14864" max="14866" width="0" style="31" hidden="1" customWidth="1"/>
    <col min="14867" max="14867" width="8" style="31" customWidth="1"/>
    <col min="14868" max="14868" width="14.42578125" style="31" customWidth="1"/>
    <col min="14869" max="14869" width="14.140625" style="31" customWidth="1"/>
    <col min="14870" max="15104" width="8.85546875" style="31"/>
    <col min="15105" max="15105" width="42.140625" style="31" customWidth="1"/>
    <col min="15106" max="15107" width="12.7109375" style="31" customWidth="1"/>
    <col min="15108" max="15108" width="14.28515625" style="31" bestFit="1" customWidth="1"/>
    <col min="15109" max="15109" width="12.7109375" style="31" customWidth="1"/>
    <col min="15110" max="15110" width="14.28515625" style="31" customWidth="1"/>
    <col min="15111" max="15111" width="18.5703125" style="31" customWidth="1"/>
    <col min="15112" max="15112" width="12.7109375" style="31" customWidth="1"/>
    <col min="15113" max="15113" width="12.7109375" style="31" bestFit="1" customWidth="1"/>
    <col min="15114" max="15114" width="11" style="31" customWidth="1"/>
    <col min="15115" max="15115" width="11.42578125" style="31" customWidth="1"/>
    <col min="15116" max="15119" width="8" style="31" customWidth="1"/>
    <col min="15120" max="15122" width="0" style="31" hidden="1" customWidth="1"/>
    <col min="15123" max="15123" width="8" style="31" customWidth="1"/>
    <col min="15124" max="15124" width="14.42578125" style="31" customWidth="1"/>
    <col min="15125" max="15125" width="14.140625" style="31" customWidth="1"/>
    <col min="15126" max="15360" width="8.85546875" style="31"/>
    <col min="15361" max="15361" width="42.140625" style="31" customWidth="1"/>
    <col min="15362" max="15363" width="12.7109375" style="31" customWidth="1"/>
    <col min="15364" max="15364" width="14.28515625" style="31" bestFit="1" customWidth="1"/>
    <col min="15365" max="15365" width="12.7109375" style="31" customWidth="1"/>
    <col min="15366" max="15366" width="14.28515625" style="31" customWidth="1"/>
    <col min="15367" max="15367" width="18.5703125" style="31" customWidth="1"/>
    <col min="15368" max="15368" width="12.7109375" style="31" customWidth="1"/>
    <col min="15369" max="15369" width="12.7109375" style="31" bestFit="1" customWidth="1"/>
    <col min="15370" max="15370" width="11" style="31" customWidth="1"/>
    <col min="15371" max="15371" width="11.42578125" style="31" customWidth="1"/>
    <col min="15372" max="15375" width="8" style="31" customWidth="1"/>
    <col min="15376" max="15378" width="0" style="31" hidden="1" customWidth="1"/>
    <col min="15379" max="15379" width="8" style="31" customWidth="1"/>
    <col min="15380" max="15380" width="14.42578125" style="31" customWidth="1"/>
    <col min="15381" max="15381" width="14.140625" style="31" customWidth="1"/>
    <col min="15382" max="15616" width="8.85546875" style="31"/>
    <col min="15617" max="15617" width="42.140625" style="31" customWidth="1"/>
    <col min="15618" max="15619" width="12.7109375" style="31" customWidth="1"/>
    <col min="15620" max="15620" width="14.28515625" style="31" bestFit="1" customWidth="1"/>
    <col min="15621" max="15621" width="12.7109375" style="31" customWidth="1"/>
    <col min="15622" max="15622" width="14.28515625" style="31" customWidth="1"/>
    <col min="15623" max="15623" width="18.5703125" style="31" customWidth="1"/>
    <col min="15624" max="15624" width="12.7109375" style="31" customWidth="1"/>
    <col min="15625" max="15625" width="12.7109375" style="31" bestFit="1" customWidth="1"/>
    <col min="15626" max="15626" width="11" style="31" customWidth="1"/>
    <col min="15627" max="15627" width="11.42578125" style="31" customWidth="1"/>
    <col min="15628" max="15631" width="8" style="31" customWidth="1"/>
    <col min="15632" max="15634" width="0" style="31" hidden="1" customWidth="1"/>
    <col min="15635" max="15635" width="8" style="31" customWidth="1"/>
    <col min="15636" max="15636" width="14.42578125" style="31" customWidth="1"/>
    <col min="15637" max="15637" width="14.140625" style="31" customWidth="1"/>
    <col min="15638" max="15872" width="8.85546875" style="31"/>
    <col min="15873" max="15873" width="42.140625" style="31" customWidth="1"/>
    <col min="15874" max="15875" width="12.7109375" style="31" customWidth="1"/>
    <col min="15876" max="15876" width="14.28515625" style="31" bestFit="1" customWidth="1"/>
    <col min="15877" max="15877" width="12.7109375" style="31" customWidth="1"/>
    <col min="15878" max="15878" width="14.28515625" style="31" customWidth="1"/>
    <col min="15879" max="15879" width="18.5703125" style="31" customWidth="1"/>
    <col min="15880" max="15880" width="12.7109375" style="31" customWidth="1"/>
    <col min="15881" max="15881" width="12.7109375" style="31" bestFit="1" customWidth="1"/>
    <col min="15882" max="15882" width="11" style="31" customWidth="1"/>
    <col min="15883" max="15883" width="11.42578125" style="31" customWidth="1"/>
    <col min="15884" max="15887" width="8" style="31" customWidth="1"/>
    <col min="15888" max="15890" width="0" style="31" hidden="1" customWidth="1"/>
    <col min="15891" max="15891" width="8" style="31" customWidth="1"/>
    <col min="15892" max="15892" width="14.42578125" style="31" customWidth="1"/>
    <col min="15893" max="15893" width="14.140625" style="31" customWidth="1"/>
    <col min="15894" max="16128" width="8.85546875" style="31"/>
    <col min="16129" max="16129" width="42.140625" style="31" customWidth="1"/>
    <col min="16130" max="16131" width="12.7109375" style="31" customWidth="1"/>
    <col min="16132" max="16132" width="14.28515625" style="31" bestFit="1" customWidth="1"/>
    <col min="16133" max="16133" width="12.7109375" style="31" customWidth="1"/>
    <col min="16134" max="16134" width="14.28515625" style="31" customWidth="1"/>
    <col min="16135" max="16135" width="18.5703125" style="31" customWidth="1"/>
    <col min="16136" max="16136" width="12.7109375" style="31" customWidth="1"/>
    <col min="16137" max="16137" width="12.7109375" style="31" bestFit="1" customWidth="1"/>
    <col min="16138" max="16138" width="11" style="31" customWidth="1"/>
    <col min="16139" max="16139" width="11.42578125" style="31" customWidth="1"/>
    <col min="16140" max="16143" width="8" style="31" customWidth="1"/>
    <col min="16144" max="16146" width="0" style="31" hidden="1" customWidth="1"/>
    <col min="16147" max="16147" width="8" style="31" customWidth="1"/>
    <col min="16148" max="16148" width="14.42578125" style="31" customWidth="1"/>
    <col min="16149" max="16149" width="14.140625" style="31" customWidth="1"/>
    <col min="16150" max="16384" width="8.85546875" style="31"/>
  </cols>
  <sheetData>
    <row r="1" spans="1:21">
      <c r="A1" s="31" t="s">
        <v>30</v>
      </c>
    </row>
    <row r="2" spans="1:21" ht="18.75" thickBot="1"/>
    <row r="3" spans="1:21" ht="18.75" thickBot="1">
      <c r="A3" s="35" t="s">
        <v>31</v>
      </c>
      <c r="B3" s="36"/>
      <c r="C3" s="36"/>
      <c r="D3" s="36"/>
      <c r="E3" s="36"/>
      <c r="F3" s="36"/>
      <c r="G3" s="37"/>
    </row>
    <row r="4" spans="1:21" ht="18.75" thickBot="1"/>
    <row r="5" spans="1:21" s="43" customFormat="1" ht="54.75" thickBot="1">
      <c r="A5" s="38" t="s">
        <v>2</v>
      </c>
      <c r="B5" s="39" t="s">
        <v>32</v>
      </c>
      <c r="C5" s="39" t="s">
        <v>33</v>
      </c>
      <c r="D5" s="39" t="s">
        <v>34</v>
      </c>
      <c r="E5" s="39" t="s">
        <v>35</v>
      </c>
      <c r="F5" s="40" t="s">
        <v>36</v>
      </c>
      <c r="G5" s="40"/>
      <c r="H5" s="39" t="s">
        <v>37</v>
      </c>
      <c r="I5" s="40" t="s">
        <v>38</v>
      </c>
      <c r="J5" s="40"/>
      <c r="K5" s="39" t="s">
        <v>39</v>
      </c>
      <c r="L5" s="41" t="s">
        <v>40</v>
      </c>
      <c r="M5" s="41" t="s">
        <v>41</v>
      </c>
      <c r="N5" s="41" t="s">
        <v>42</v>
      </c>
      <c r="O5" s="41" t="s">
        <v>43</v>
      </c>
      <c r="P5" s="41" t="s">
        <v>44</v>
      </c>
      <c r="Q5" s="41" t="s">
        <v>45</v>
      </c>
      <c r="R5" s="41" t="s">
        <v>46</v>
      </c>
      <c r="S5" s="41" t="s">
        <v>47</v>
      </c>
      <c r="T5" s="38" t="s">
        <v>48</v>
      </c>
      <c r="U5" s="42" t="s">
        <v>49</v>
      </c>
    </row>
    <row r="6" spans="1:21" ht="18.75" thickBot="1">
      <c r="A6" s="44" t="s">
        <v>50</v>
      </c>
      <c r="B6" s="45">
        <v>6.5</v>
      </c>
      <c r="C6" s="45">
        <v>20</v>
      </c>
      <c r="D6" s="45"/>
      <c r="E6" s="45"/>
      <c r="F6" s="46">
        <f t="shared" ref="F6:F23" si="0">IF(E6=0,C6,(C6+D6+E6)/2)</f>
        <v>20</v>
      </c>
      <c r="G6" s="46">
        <f t="shared" ref="G6:G69" si="1">0.06*(B6)-0.15</f>
        <v>0.24000000000000002</v>
      </c>
      <c r="H6" s="45">
        <v>1.3</v>
      </c>
      <c r="I6" s="46">
        <f t="shared" ref="I6:I69" si="2">G6+H6</f>
        <v>1.54</v>
      </c>
      <c r="J6" s="46">
        <f t="shared" ref="J6:J53" si="3">(I6/H6)^(1/4)</f>
        <v>1.0432642900147298</v>
      </c>
      <c r="K6" s="47">
        <f t="shared" ref="K6:K69" si="4">(SQRT($B6))*((1.55*(SQRT($F6)/$B6)+0.0545*(($B6+SQRT($F6)))/(POWER($I6,1/3))))*J6</f>
        <v>4.2138205690442767</v>
      </c>
      <c r="L6" s="48"/>
      <c r="M6" s="48">
        <v>-1</v>
      </c>
      <c r="N6" s="48"/>
      <c r="O6" s="48"/>
      <c r="P6" s="48"/>
      <c r="Q6" s="48"/>
      <c r="R6" s="48"/>
      <c r="S6" s="48"/>
      <c r="T6" s="49">
        <f t="shared" ref="T6:T69" si="5">SUM(L6:S6)</f>
        <v>-1</v>
      </c>
      <c r="U6" s="50">
        <f t="shared" ref="U6:U69" si="6">K6*(1+T6/100)</f>
        <v>4.1716823633538338</v>
      </c>
    </row>
    <row r="7" spans="1:21" ht="18.75" thickBot="1">
      <c r="A7" s="44" t="s">
        <v>51</v>
      </c>
      <c r="B7" s="45">
        <v>6.2</v>
      </c>
      <c r="C7" s="45">
        <v>19.2</v>
      </c>
      <c r="D7" s="45"/>
      <c r="E7" s="45"/>
      <c r="F7" s="46">
        <f t="shared" si="0"/>
        <v>19.2</v>
      </c>
      <c r="G7" s="46">
        <f t="shared" si="1"/>
        <v>0.222</v>
      </c>
      <c r="H7" s="45">
        <v>0.55000000000000004</v>
      </c>
      <c r="I7" s="46">
        <f t="shared" si="2"/>
        <v>0.77200000000000002</v>
      </c>
      <c r="J7" s="46">
        <f t="shared" si="3"/>
        <v>1.0884629549012483</v>
      </c>
      <c r="K7" s="47">
        <f t="shared" si="4"/>
        <v>4.6727587004280169</v>
      </c>
      <c r="L7" s="48">
        <v>-2</v>
      </c>
      <c r="M7" s="48"/>
      <c r="N7" s="48"/>
      <c r="O7" s="48"/>
      <c r="P7" s="48"/>
      <c r="Q7" s="48"/>
      <c r="R7" s="48"/>
      <c r="S7" s="48"/>
      <c r="T7" s="49">
        <f t="shared" si="5"/>
        <v>-2</v>
      </c>
      <c r="U7" s="50">
        <f t="shared" si="6"/>
        <v>4.5793035264194568</v>
      </c>
    </row>
    <row r="8" spans="1:21" ht="18.75" thickBot="1">
      <c r="A8" s="44" t="s">
        <v>52</v>
      </c>
      <c r="B8" s="45">
        <v>6.5</v>
      </c>
      <c r="C8" s="45">
        <v>24</v>
      </c>
      <c r="D8" s="45"/>
      <c r="E8" s="45"/>
      <c r="F8" s="46">
        <f t="shared" si="0"/>
        <v>24</v>
      </c>
      <c r="G8" s="46">
        <f t="shared" si="1"/>
        <v>0.24000000000000002</v>
      </c>
      <c r="H8" s="45">
        <v>1.3</v>
      </c>
      <c r="I8" s="46">
        <f t="shared" si="2"/>
        <v>1.54</v>
      </c>
      <c r="J8" s="46">
        <f t="shared" si="3"/>
        <v>1.0432642900147298</v>
      </c>
      <c r="K8" s="47">
        <f t="shared" si="4"/>
        <v>4.5381324331633657</v>
      </c>
      <c r="L8" s="48"/>
      <c r="M8" s="48"/>
      <c r="N8" s="48"/>
      <c r="O8" s="48"/>
      <c r="P8" s="48"/>
      <c r="Q8" s="48"/>
      <c r="R8" s="48"/>
      <c r="S8" s="48"/>
      <c r="T8" s="49">
        <f t="shared" si="5"/>
        <v>0</v>
      </c>
      <c r="U8" s="50">
        <f t="shared" si="6"/>
        <v>4.5381324331633657</v>
      </c>
    </row>
    <row r="9" spans="1:21" ht="18.75" thickBot="1">
      <c r="A9" s="44" t="s">
        <v>53</v>
      </c>
      <c r="B9" s="45">
        <v>7.03</v>
      </c>
      <c r="C9" s="45">
        <v>22.5</v>
      </c>
      <c r="D9" s="45"/>
      <c r="E9" s="45"/>
      <c r="F9" s="46">
        <f t="shared" si="0"/>
        <v>22.5</v>
      </c>
      <c r="G9" s="46">
        <f t="shared" si="1"/>
        <v>0.27180000000000004</v>
      </c>
      <c r="H9" s="45">
        <v>1.8</v>
      </c>
      <c r="I9" s="46">
        <f t="shared" si="2"/>
        <v>2.0718000000000001</v>
      </c>
      <c r="J9" s="46">
        <f t="shared" si="3"/>
        <v>1.0357831242906539</v>
      </c>
      <c r="K9" s="47">
        <f t="shared" si="4"/>
        <v>4.2544769932036353</v>
      </c>
      <c r="L9" s="48"/>
      <c r="M9" s="48"/>
      <c r="N9" s="48"/>
      <c r="O9" s="48"/>
      <c r="P9" s="48"/>
      <c r="Q9" s="48"/>
      <c r="R9" s="48"/>
      <c r="S9" s="48"/>
      <c r="T9" s="49">
        <f t="shared" si="5"/>
        <v>0</v>
      </c>
      <c r="U9" s="50">
        <f t="shared" si="6"/>
        <v>4.2544769932036353</v>
      </c>
    </row>
    <row r="10" spans="1:21" ht="18.75" thickBot="1">
      <c r="A10" s="44" t="s">
        <v>54</v>
      </c>
      <c r="B10" s="45">
        <v>7.49</v>
      </c>
      <c r="C10" s="45">
        <v>26</v>
      </c>
      <c r="D10" s="45"/>
      <c r="E10" s="45"/>
      <c r="F10" s="46">
        <f t="shared" si="0"/>
        <v>26</v>
      </c>
      <c r="G10" s="46">
        <f t="shared" si="1"/>
        <v>0.2994</v>
      </c>
      <c r="H10" s="45">
        <v>1.8</v>
      </c>
      <c r="I10" s="46">
        <f t="shared" si="2"/>
        <v>2.0994000000000002</v>
      </c>
      <c r="J10" s="46">
        <f t="shared" si="3"/>
        <v>1.039215634679078</v>
      </c>
      <c r="K10" s="47">
        <f t="shared" si="4"/>
        <v>4.5250656576793107</v>
      </c>
      <c r="L10" s="48"/>
      <c r="M10" s="48"/>
      <c r="N10" s="48"/>
      <c r="O10" s="48">
        <v>1.5</v>
      </c>
      <c r="P10" s="48"/>
      <c r="Q10" s="48"/>
      <c r="R10" s="48"/>
      <c r="S10" s="48"/>
      <c r="T10" s="49">
        <f t="shared" si="5"/>
        <v>1.5</v>
      </c>
      <c r="U10" s="50">
        <f t="shared" si="6"/>
        <v>4.5929416425445</v>
      </c>
    </row>
    <row r="11" spans="1:21" ht="18.75" thickBot="1">
      <c r="A11" s="44" t="s">
        <v>55</v>
      </c>
      <c r="B11" s="45">
        <v>6.6</v>
      </c>
      <c r="C11" s="45">
        <v>21</v>
      </c>
      <c r="D11" s="45"/>
      <c r="E11" s="45"/>
      <c r="F11" s="46">
        <f t="shared" si="0"/>
        <v>21</v>
      </c>
      <c r="G11" s="46">
        <f t="shared" si="1"/>
        <v>0.24599999999999997</v>
      </c>
      <c r="H11" s="45">
        <v>1.1000000000000001</v>
      </c>
      <c r="I11" s="46">
        <f t="shared" si="2"/>
        <v>1.3460000000000001</v>
      </c>
      <c r="J11" s="46">
        <f t="shared" si="3"/>
        <v>1.0517513876441686</v>
      </c>
      <c r="K11" s="47">
        <f t="shared" si="4"/>
        <v>4.3993690557674912</v>
      </c>
      <c r="L11" s="48"/>
      <c r="M11" s="48">
        <v>-1.5</v>
      </c>
      <c r="N11" s="48"/>
      <c r="O11" s="48"/>
      <c r="P11" s="48"/>
      <c r="Q11" s="48"/>
      <c r="R11" s="48"/>
      <c r="S11" s="48"/>
      <c r="T11" s="49">
        <f t="shared" si="5"/>
        <v>-1.5</v>
      </c>
      <c r="U11" s="50">
        <f t="shared" si="6"/>
        <v>4.3333785199309789</v>
      </c>
    </row>
    <row r="12" spans="1:21" ht="18.75" thickBot="1">
      <c r="A12" s="44" t="s">
        <v>56</v>
      </c>
      <c r="B12" s="45">
        <v>7.7</v>
      </c>
      <c r="C12" s="45">
        <v>30</v>
      </c>
      <c r="D12" s="45"/>
      <c r="E12" s="45"/>
      <c r="F12" s="46">
        <f t="shared" si="0"/>
        <v>30</v>
      </c>
      <c r="G12" s="46">
        <f t="shared" si="1"/>
        <v>0.31199999999999994</v>
      </c>
      <c r="H12" s="45">
        <v>2</v>
      </c>
      <c r="I12" s="46">
        <f t="shared" si="2"/>
        <v>2.3119999999999998</v>
      </c>
      <c r="J12" s="46">
        <f t="shared" si="3"/>
        <v>1.0369061695530839</v>
      </c>
      <c r="K12" s="47">
        <f t="shared" si="4"/>
        <v>4.7350903925285195</v>
      </c>
      <c r="L12" s="48"/>
      <c r="M12" s="48">
        <v>-2</v>
      </c>
      <c r="N12" s="48"/>
      <c r="O12" s="48"/>
      <c r="P12" s="48"/>
      <c r="Q12" s="48"/>
      <c r="R12" s="48"/>
      <c r="S12" s="48"/>
      <c r="T12" s="49">
        <f t="shared" si="5"/>
        <v>-2</v>
      </c>
      <c r="U12" s="50">
        <f t="shared" si="6"/>
        <v>4.6403885846779493</v>
      </c>
    </row>
    <row r="13" spans="1:21" ht="18.75" thickBot="1">
      <c r="A13" s="44" t="s">
        <v>57</v>
      </c>
      <c r="B13" s="45">
        <v>7.47</v>
      </c>
      <c r="C13" s="45">
        <v>18.399999999999999</v>
      </c>
      <c r="D13" s="45"/>
      <c r="E13" s="45"/>
      <c r="F13" s="46">
        <f t="shared" si="0"/>
        <v>18.399999999999999</v>
      </c>
      <c r="G13" s="46">
        <f t="shared" si="1"/>
        <v>0.29820000000000002</v>
      </c>
      <c r="H13" s="45">
        <v>1.3</v>
      </c>
      <c r="I13" s="46">
        <f t="shared" si="2"/>
        <v>1.5982000000000001</v>
      </c>
      <c r="J13" s="46">
        <f t="shared" si="3"/>
        <v>1.0529844154213783</v>
      </c>
      <c r="K13" s="47">
        <f t="shared" si="4"/>
        <v>4.1391264977615982</v>
      </c>
      <c r="L13" s="48">
        <v>-2</v>
      </c>
      <c r="M13" s="48"/>
      <c r="N13" s="48"/>
      <c r="O13" s="48"/>
      <c r="P13" s="48"/>
      <c r="Q13" s="48"/>
      <c r="R13" s="48"/>
      <c r="S13" s="48"/>
      <c r="T13" s="49">
        <f t="shared" si="5"/>
        <v>-2</v>
      </c>
      <c r="U13" s="50">
        <f t="shared" si="6"/>
        <v>4.0563439678063666</v>
      </c>
    </row>
    <row r="14" spans="1:21" ht="18.75" thickBot="1">
      <c r="A14" s="44" t="s">
        <v>57</v>
      </c>
      <c r="B14" s="45">
        <v>7.47</v>
      </c>
      <c r="C14" s="45">
        <v>26.6</v>
      </c>
      <c r="D14" s="45"/>
      <c r="E14" s="45"/>
      <c r="F14" s="46">
        <f t="shared" si="0"/>
        <v>26.6</v>
      </c>
      <c r="G14" s="46">
        <f t="shared" si="1"/>
        <v>0.29820000000000002</v>
      </c>
      <c r="H14" s="45">
        <v>1.4</v>
      </c>
      <c r="I14" s="46">
        <f t="shared" si="2"/>
        <v>1.6981999999999999</v>
      </c>
      <c r="J14" s="46">
        <f t="shared" si="3"/>
        <v>1.0494583327510765</v>
      </c>
      <c r="K14" s="47">
        <f t="shared" si="4"/>
        <v>4.7241083862665905</v>
      </c>
      <c r="L14" s="48"/>
      <c r="M14" s="48">
        <v>-1.5</v>
      </c>
      <c r="N14" s="48"/>
      <c r="O14" s="48"/>
      <c r="P14" s="48"/>
      <c r="Q14" s="48"/>
      <c r="R14" s="48"/>
      <c r="S14" s="48"/>
      <c r="T14" s="49">
        <f t="shared" si="5"/>
        <v>-1.5</v>
      </c>
      <c r="U14" s="50">
        <f t="shared" si="6"/>
        <v>4.6532467604725918</v>
      </c>
    </row>
    <row r="15" spans="1:21" ht="18.75" thickBot="1">
      <c r="A15" s="44" t="s">
        <v>58</v>
      </c>
      <c r="B15" s="45">
        <v>7.5</v>
      </c>
      <c r="C15" s="45">
        <v>30.25</v>
      </c>
      <c r="D15" s="45"/>
      <c r="E15" s="45"/>
      <c r="F15" s="46">
        <f t="shared" si="0"/>
        <v>30.25</v>
      </c>
      <c r="G15" s="46">
        <f t="shared" si="1"/>
        <v>0.29999999999999993</v>
      </c>
      <c r="H15" s="45">
        <v>1.4430000000000001</v>
      </c>
      <c r="I15" s="46">
        <f t="shared" si="2"/>
        <v>1.7429999999999999</v>
      </c>
      <c r="J15" s="46">
        <f t="shared" si="3"/>
        <v>1.0483535351233308</v>
      </c>
      <c r="K15" s="47">
        <f t="shared" si="4"/>
        <v>4.9536390286284924</v>
      </c>
      <c r="L15" s="48">
        <v>1</v>
      </c>
      <c r="M15" s="48">
        <v>1</v>
      </c>
      <c r="N15" s="48">
        <v>0.5</v>
      </c>
      <c r="O15" s="48"/>
      <c r="P15" s="48"/>
      <c r="Q15" s="48"/>
      <c r="R15" s="48"/>
      <c r="S15" s="48"/>
      <c r="T15" s="49">
        <f t="shared" si="5"/>
        <v>2.5</v>
      </c>
      <c r="U15" s="50">
        <f t="shared" si="6"/>
        <v>5.0774800043442045</v>
      </c>
    </row>
    <row r="16" spans="1:21" ht="18.75" thickBot="1">
      <c r="A16" s="44" t="s">
        <v>59</v>
      </c>
      <c r="B16" s="45">
        <v>7.3</v>
      </c>
      <c r="C16" s="45">
        <v>30</v>
      </c>
      <c r="D16" s="45"/>
      <c r="E16" s="45"/>
      <c r="F16" s="46">
        <f t="shared" si="0"/>
        <v>30</v>
      </c>
      <c r="G16" s="46">
        <f t="shared" si="1"/>
        <v>0.28800000000000003</v>
      </c>
      <c r="H16" s="45">
        <v>1.4</v>
      </c>
      <c r="I16" s="46">
        <f t="shared" si="2"/>
        <v>1.6879999999999999</v>
      </c>
      <c r="J16" s="46">
        <f t="shared" si="3"/>
        <v>1.0478789147763654</v>
      </c>
      <c r="K16" s="47">
        <f t="shared" si="4"/>
        <v>4.9484492425153093</v>
      </c>
      <c r="L16" s="48"/>
      <c r="M16" s="48"/>
      <c r="N16" s="48"/>
      <c r="O16" s="48">
        <v>-1.5</v>
      </c>
      <c r="P16" s="48"/>
      <c r="Q16" s="48"/>
      <c r="R16" s="48"/>
      <c r="S16" s="48"/>
      <c r="T16" s="49">
        <f t="shared" si="5"/>
        <v>-1.5</v>
      </c>
      <c r="U16" s="50">
        <f t="shared" si="6"/>
        <v>4.8742225038775793</v>
      </c>
    </row>
    <row r="17" spans="1:21" ht="18.75" thickBot="1">
      <c r="A17" s="44" t="s">
        <v>60</v>
      </c>
      <c r="B17" s="45">
        <v>6.2</v>
      </c>
      <c r="C17" s="45">
        <v>16</v>
      </c>
      <c r="D17" s="45"/>
      <c r="E17" s="45"/>
      <c r="F17" s="46">
        <f t="shared" si="0"/>
        <v>16</v>
      </c>
      <c r="G17" s="46">
        <f t="shared" si="1"/>
        <v>0.222</v>
      </c>
      <c r="H17" s="45">
        <v>0.65</v>
      </c>
      <c r="I17" s="46">
        <f t="shared" si="2"/>
        <v>0.872</v>
      </c>
      <c r="J17" s="46">
        <f t="shared" si="3"/>
        <v>1.0762193149302068</v>
      </c>
      <c r="K17" s="47">
        <f t="shared" si="4"/>
        <v>4.2390338225356077</v>
      </c>
      <c r="L17" s="48"/>
      <c r="M17" s="48">
        <v>-2</v>
      </c>
      <c r="N17" s="48"/>
      <c r="O17" s="48"/>
      <c r="P17" s="48"/>
      <c r="Q17" s="48"/>
      <c r="R17" s="48"/>
      <c r="S17" s="48"/>
      <c r="T17" s="49">
        <f t="shared" si="5"/>
        <v>-2</v>
      </c>
      <c r="U17" s="50">
        <f t="shared" si="6"/>
        <v>4.154253146084895</v>
      </c>
    </row>
    <row r="18" spans="1:21" ht="18.75" thickBot="1">
      <c r="A18" s="44" t="s">
        <v>61</v>
      </c>
      <c r="B18" s="45">
        <v>7.5</v>
      </c>
      <c r="C18" s="45">
        <v>34</v>
      </c>
      <c r="D18" s="45"/>
      <c r="E18" s="45"/>
      <c r="F18" s="46">
        <f t="shared" si="0"/>
        <v>34</v>
      </c>
      <c r="G18" s="46">
        <f t="shared" si="1"/>
        <v>0.29999999999999993</v>
      </c>
      <c r="H18" s="45">
        <v>1.66</v>
      </c>
      <c r="I18" s="46">
        <f t="shared" si="2"/>
        <v>1.96</v>
      </c>
      <c r="J18" s="46">
        <f t="shared" si="3"/>
        <v>1.0424062240743126</v>
      </c>
      <c r="K18" s="47">
        <f t="shared" si="4"/>
        <v>5.0974719951374521</v>
      </c>
      <c r="L18" s="48"/>
      <c r="M18" s="48"/>
      <c r="N18" s="48"/>
      <c r="O18" s="48"/>
      <c r="P18" s="48"/>
      <c r="Q18" s="48"/>
      <c r="R18" s="48"/>
      <c r="S18" s="48"/>
      <c r="T18" s="49">
        <f t="shared" si="5"/>
        <v>0</v>
      </c>
      <c r="U18" s="50">
        <f t="shared" si="6"/>
        <v>5.0974719951374521</v>
      </c>
    </row>
    <row r="19" spans="1:21" ht="18.75" thickBot="1">
      <c r="A19" s="44" t="s">
        <v>62</v>
      </c>
      <c r="B19" s="45">
        <v>9.3000000000000007</v>
      </c>
      <c r="C19" s="45">
        <v>41.76</v>
      </c>
      <c r="D19" s="45"/>
      <c r="E19" s="45"/>
      <c r="F19" s="46">
        <f t="shared" si="0"/>
        <v>41.76</v>
      </c>
      <c r="G19" s="46">
        <f t="shared" si="1"/>
        <v>0.40800000000000003</v>
      </c>
      <c r="H19" s="45">
        <v>3.4</v>
      </c>
      <c r="I19" s="46">
        <f t="shared" si="2"/>
        <v>3.8079999999999998</v>
      </c>
      <c r="J19" s="46">
        <f t="shared" si="3"/>
        <v>1.0287373447220802</v>
      </c>
      <c r="K19" s="47">
        <f t="shared" si="4"/>
        <v>5.104709656767394</v>
      </c>
      <c r="L19" s="48"/>
      <c r="M19" s="48"/>
      <c r="N19" s="48"/>
      <c r="O19" s="48"/>
      <c r="P19" s="48"/>
      <c r="Q19" s="48"/>
      <c r="R19" s="48"/>
      <c r="S19" s="48"/>
      <c r="T19" s="49">
        <f t="shared" si="5"/>
        <v>0</v>
      </c>
      <c r="U19" s="50">
        <f t="shared" si="6"/>
        <v>5.104709656767394</v>
      </c>
    </row>
    <row r="20" spans="1:21" ht="18.75" thickBot="1">
      <c r="A20" s="44" t="s">
        <v>63</v>
      </c>
      <c r="B20" s="45">
        <v>7</v>
      </c>
      <c r="C20" s="45">
        <v>29.8</v>
      </c>
      <c r="D20" s="45"/>
      <c r="E20" s="45"/>
      <c r="F20" s="46">
        <f t="shared" si="0"/>
        <v>29.8</v>
      </c>
      <c r="G20" s="46">
        <f t="shared" si="1"/>
        <v>0.27</v>
      </c>
      <c r="H20" s="45">
        <v>1.2</v>
      </c>
      <c r="I20" s="46">
        <f t="shared" si="2"/>
        <v>1.47</v>
      </c>
      <c r="J20" s="46">
        <f t="shared" si="3"/>
        <v>1.0520442866433584</v>
      </c>
      <c r="K20" s="47">
        <f t="shared" si="4"/>
        <v>5.0267518087381786</v>
      </c>
      <c r="L20" s="48"/>
      <c r="M20" s="48"/>
      <c r="N20" s="48"/>
      <c r="O20" s="48">
        <v>1.5</v>
      </c>
      <c r="P20" s="48"/>
      <c r="Q20" s="48"/>
      <c r="R20" s="48"/>
      <c r="S20" s="48"/>
      <c r="T20" s="49">
        <f t="shared" si="5"/>
        <v>1.5</v>
      </c>
      <c r="U20" s="50">
        <f t="shared" si="6"/>
        <v>5.1021530858692508</v>
      </c>
    </row>
    <row r="21" spans="1:21" ht="18.75" thickBot="1">
      <c r="A21" s="51" t="s">
        <v>64</v>
      </c>
      <c r="B21" s="45">
        <v>8.0500000000000007</v>
      </c>
      <c r="C21" s="45">
        <v>37.950000000000003</v>
      </c>
      <c r="D21" s="45"/>
      <c r="E21" s="45"/>
      <c r="F21" s="46">
        <f t="shared" si="0"/>
        <v>37.950000000000003</v>
      </c>
      <c r="G21" s="46">
        <f t="shared" si="1"/>
        <v>0.33300000000000007</v>
      </c>
      <c r="H21" s="45">
        <v>2.4</v>
      </c>
      <c r="I21" s="46">
        <f t="shared" si="2"/>
        <v>2.7330000000000001</v>
      </c>
      <c r="J21" s="46">
        <f t="shared" si="3"/>
        <v>1.0330161172608354</v>
      </c>
      <c r="K21" s="47">
        <f t="shared" si="4"/>
        <v>5.1000648864602471</v>
      </c>
      <c r="L21" s="48">
        <v>-0.5</v>
      </c>
      <c r="M21" s="48">
        <v>0.5</v>
      </c>
      <c r="N21" s="48"/>
      <c r="O21" s="48"/>
      <c r="P21" s="48"/>
      <c r="Q21" s="48"/>
      <c r="R21" s="48"/>
      <c r="S21" s="48"/>
      <c r="T21" s="49">
        <f t="shared" si="5"/>
        <v>0</v>
      </c>
      <c r="U21" s="50">
        <f t="shared" si="6"/>
        <v>5.1000648864602471</v>
      </c>
    </row>
    <row r="22" spans="1:21" ht="18.75" thickBot="1">
      <c r="A22" s="44" t="s">
        <v>65</v>
      </c>
      <c r="B22" s="45">
        <v>7.8</v>
      </c>
      <c r="C22" s="45">
        <v>23</v>
      </c>
      <c r="D22" s="45"/>
      <c r="E22" s="45"/>
      <c r="F22" s="46">
        <f t="shared" si="0"/>
        <v>23</v>
      </c>
      <c r="G22" s="46">
        <f t="shared" si="1"/>
        <v>0.31799999999999995</v>
      </c>
      <c r="H22" s="45">
        <v>1.2</v>
      </c>
      <c r="I22" s="46">
        <f t="shared" si="2"/>
        <v>1.5179999999999998</v>
      </c>
      <c r="J22" s="46">
        <f t="shared" si="3"/>
        <v>1.06052920182341</v>
      </c>
      <c r="K22" s="47">
        <f t="shared" si="4"/>
        <v>4.5919095821157248</v>
      </c>
      <c r="L22" s="48"/>
      <c r="M22" s="48">
        <v>-2</v>
      </c>
      <c r="N22" s="48"/>
      <c r="O22" s="48"/>
      <c r="P22" s="48"/>
      <c r="Q22" s="48"/>
      <c r="R22" s="48"/>
      <c r="S22" s="48"/>
      <c r="T22" s="49">
        <f t="shared" si="5"/>
        <v>-2</v>
      </c>
      <c r="U22" s="50">
        <f t="shared" si="6"/>
        <v>4.5000713904734102</v>
      </c>
    </row>
    <row r="23" spans="1:21" ht="18.75" thickBot="1">
      <c r="A23" s="44" t="s">
        <v>66</v>
      </c>
      <c r="B23" s="45">
        <v>6</v>
      </c>
      <c r="C23" s="45">
        <v>27</v>
      </c>
      <c r="D23" s="45"/>
      <c r="E23" s="45"/>
      <c r="F23" s="46">
        <f t="shared" si="0"/>
        <v>27</v>
      </c>
      <c r="G23" s="46">
        <f t="shared" si="1"/>
        <v>0.21</v>
      </c>
      <c r="H23" s="45">
        <v>0.8</v>
      </c>
      <c r="I23" s="46">
        <f t="shared" si="2"/>
        <v>1.01</v>
      </c>
      <c r="J23" s="46">
        <f t="shared" si="3"/>
        <v>1.0600048361739731</v>
      </c>
      <c r="K23" s="47">
        <f t="shared" si="4"/>
        <v>5.0644404445170617</v>
      </c>
      <c r="L23" s="48">
        <v>-1</v>
      </c>
      <c r="M23" s="48">
        <v>0.5</v>
      </c>
      <c r="N23" s="48"/>
      <c r="O23" s="48"/>
      <c r="P23" s="48">
        <v>0.5</v>
      </c>
      <c r="Q23" s="48"/>
      <c r="R23" s="48"/>
      <c r="S23" s="48"/>
      <c r="T23" s="49">
        <f t="shared" si="5"/>
        <v>0</v>
      </c>
      <c r="U23" s="50">
        <f t="shared" si="6"/>
        <v>5.0644404445170617</v>
      </c>
    </row>
    <row r="24" spans="1:21" ht="18.75" thickBot="1">
      <c r="A24" s="44" t="s">
        <v>67</v>
      </c>
      <c r="B24" s="45">
        <v>6.78</v>
      </c>
      <c r="C24" s="45">
        <v>20</v>
      </c>
      <c r="D24" s="45"/>
      <c r="E24" s="45"/>
      <c r="F24" s="46">
        <v>20</v>
      </c>
      <c r="G24" s="46">
        <f t="shared" si="1"/>
        <v>0.25680000000000003</v>
      </c>
      <c r="H24" s="45">
        <v>1.67</v>
      </c>
      <c r="I24" s="46">
        <f t="shared" si="2"/>
        <v>1.9268000000000001</v>
      </c>
      <c r="J24" s="46">
        <f t="shared" si="3"/>
        <v>1.0364062936933582</v>
      </c>
      <c r="K24" s="47">
        <f t="shared" si="4"/>
        <v>4.0890009634693154</v>
      </c>
      <c r="L24" s="48">
        <v>-1</v>
      </c>
      <c r="M24" s="48"/>
      <c r="N24" s="48"/>
      <c r="O24" s="48"/>
      <c r="P24" s="48"/>
      <c r="Q24" s="48"/>
      <c r="R24" s="48"/>
      <c r="S24" s="48"/>
      <c r="T24" s="49">
        <f t="shared" si="5"/>
        <v>-1</v>
      </c>
      <c r="U24" s="50">
        <f t="shared" si="6"/>
        <v>4.0481109538346223</v>
      </c>
    </row>
    <row r="25" spans="1:21" ht="18.75" thickBot="1">
      <c r="A25" s="44" t="s">
        <v>68</v>
      </c>
      <c r="B25" s="45">
        <v>7.3</v>
      </c>
      <c r="C25" s="45">
        <v>28</v>
      </c>
      <c r="D25" s="45"/>
      <c r="E25" s="45"/>
      <c r="F25" s="46">
        <f t="shared" ref="F25:F53" si="7">IF(E25=0,C25,(C25+D25+E25)/2)</f>
        <v>28</v>
      </c>
      <c r="G25" s="46">
        <f t="shared" si="1"/>
        <v>0.28800000000000003</v>
      </c>
      <c r="H25" s="45">
        <v>1.85</v>
      </c>
      <c r="I25" s="46">
        <f t="shared" si="2"/>
        <v>2.1379999999999999</v>
      </c>
      <c r="J25" s="46">
        <f t="shared" si="3"/>
        <v>1.0368334339821996</v>
      </c>
      <c r="K25" s="47">
        <f t="shared" si="4"/>
        <v>4.6396970593013469</v>
      </c>
      <c r="L25" s="48">
        <v>-2</v>
      </c>
      <c r="M25" s="48">
        <v>0.5</v>
      </c>
      <c r="N25" s="48"/>
      <c r="O25" s="48"/>
      <c r="P25" s="48"/>
      <c r="Q25" s="48"/>
      <c r="R25" s="48"/>
      <c r="S25" s="48"/>
      <c r="T25" s="49">
        <f t="shared" si="5"/>
        <v>-1.5</v>
      </c>
      <c r="U25" s="50">
        <f t="shared" si="6"/>
        <v>4.5701016034118265</v>
      </c>
    </row>
    <row r="26" spans="1:21" ht="18.75" thickBot="1">
      <c r="A26" s="44" t="s">
        <v>69</v>
      </c>
      <c r="B26" s="45">
        <v>8.1999999999999993</v>
      </c>
      <c r="C26" s="45">
        <v>36</v>
      </c>
      <c r="D26" s="45"/>
      <c r="E26" s="45"/>
      <c r="F26" s="46">
        <f t="shared" si="7"/>
        <v>36</v>
      </c>
      <c r="G26" s="46">
        <f t="shared" si="1"/>
        <v>0.34199999999999997</v>
      </c>
      <c r="H26" s="45">
        <v>2.2000000000000002</v>
      </c>
      <c r="I26" s="46">
        <f t="shared" si="2"/>
        <v>2.5420000000000003</v>
      </c>
      <c r="J26" s="46">
        <f t="shared" si="3"/>
        <v>1.0367838327695706</v>
      </c>
      <c r="K26" s="47">
        <f t="shared" si="4"/>
        <v>5.0506961413824412</v>
      </c>
      <c r="L26" s="48"/>
      <c r="M26" s="48">
        <v>0.5</v>
      </c>
      <c r="N26" s="48"/>
      <c r="O26" s="48"/>
      <c r="P26" s="48"/>
      <c r="Q26" s="48"/>
      <c r="R26" s="48"/>
      <c r="S26" s="48"/>
      <c r="T26" s="49">
        <f t="shared" si="5"/>
        <v>0.5</v>
      </c>
      <c r="U26" s="50">
        <f t="shared" si="6"/>
        <v>5.075949622089353</v>
      </c>
    </row>
    <row r="27" spans="1:21" ht="18.75" thickBot="1">
      <c r="A27" s="44" t="s">
        <v>70</v>
      </c>
      <c r="B27" s="45">
        <v>7.98</v>
      </c>
      <c r="C27" s="45">
        <v>34</v>
      </c>
      <c r="D27" s="45"/>
      <c r="E27" s="45"/>
      <c r="F27" s="46">
        <f t="shared" si="7"/>
        <v>34</v>
      </c>
      <c r="G27" s="46">
        <f t="shared" si="1"/>
        <v>0.32879999999999998</v>
      </c>
      <c r="H27" s="45">
        <v>3.15</v>
      </c>
      <c r="I27" s="46">
        <f t="shared" si="2"/>
        <v>3.4787999999999997</v>
      </c>
      <c r="J27" s="46">
        <f t="shared" si="3"/>
        <v>1.0251318500101818</v>
      </c>
      <c r="K27" s="47">
        <f t="shared" si="4"/>
        <v>4.718365147429763</v>
      </c>
      <c r="L27" s="48"/>
      <c r="M27" s="48"/>
      <c r="N27" s="48"/>
      <c r="O27" s="48"/>
      <c r="P27" s="48"/>
      <c r="Q27" s="48">
        <v>-1.5</v>
      </c>
      <c r="R27" s="48"/>
      <c r="S27" s="48"/>
      <c r="T27" s="49">
        <f t="shared" si="5"/>
        <v>-1.5</v>
      </c>
      <c r="U27" s="50">
        <f t="shared" si="6"/>
        <v>4.6475896702183164</v>
      </c>
    </row>
    <row r="28" spans="1:21" ht="18.75" thickBot="1">
      <c r="A28" s="44" t="s">
        <v>71</v>
      </c>
      <c r="B28" s="45">
        <v>5.6</v>
      </c>
      <c r="C28" s="45">
        <v>18.5</v>
      </c>
      <c r="D28" s="45"/>
      <c r="E28" s="45"/>
      <c r="F28" s="46">
        <f t="shared" si="7"/>
        <v>18.5</v>
      </c>
      <c r="G28" s="46">
        <f t="shared" si="1"/>
        <v>0.18599999999999997</v>
      </c>
      <c r="H28" s="45">
        <v>0.82</v>
      </c>
      <c r="I28" s="46">
        <f t="shared" si="2"/>
        <v>1.006</v>
      </c>
      <c r="J28" s="46">
        <f t="shared" si="3"/>
        <v>1.0524368161389173</v>
      </c>
      <c r="K28" s="47">
        <f t="shared" si="4"/>
        <v>4.306205843954606</v>
      </c>
      <c r="L28" s="48"/>
      <c r="M28" s="48">
        <v>1</v>
      </c>
      <c r="N28" s="48">
        <v>0.5</v>
      </c>
      <c r="O28" s="48">
        <v>-1.5</v>
      </c>
      <c r="P28" s="48"/>
      <c r="Q28" s="48"/>
      <c r="R28" s="48"/>
      <c r="S28" s="48"/>
      <c r="T28" s="49">
        <f t="shared" si="5"/>
        <v>0</v>
      </c>
      <c r="U28" s="50">
        <f t="shared" si="6"/>
        <v>4.306205843954606</v>
      </c>
    </row>
    <row r="29" spans="1:21" ht="18.75" thickBot="1">
      <c r="A29" s="44" t="s">
        <v>72</v>
      </c>
      <c r="B29" s="45">
        <v>7.4</v>
      </c>
      <c r="C29" s="45">
        <v>29.965</v>
      </c>
      <c r="D29" s="45"/>
      <c r="E29" s="45"/>
      <c r="F29" s="46">
        <f t="shared" si="7"/>
        <v>29.965</v>
      </c>
      <c r="G29" s="46">
        <f t="shared" si="1"/>
        <v>0.29400000000000004</v>
      </c>
      <c r="H29" s="45">
        <v>1.24</v>
      </c>
      <c r="I29" s="46">
        <f t="shared" si="2"/>
        <v>1.534</v>
      </c>
      <c r="J29" s="46">
        <f t="shared" si="3"/>
        <v>1.0546319366377508</v>
      </c>
      <c r="K29" s="47">
        <f t="shared" si="4"/>
        <v>5.0348185420877272</v>
      </c>
      <c r="L29" s="48"/>
      <c r="M29" s="48">
        <v>0.5</v>
      </c>
      <c r="N29" s="48"/>
      <c r="O29" s="48"/>
      <c r="P29" s="48">
        <v>0.5</v>
      </c>
      <c r="Q29" s="48"/>
      <c r="R29" s="48"/>
      <c r="S29" s="48"/>
      <c r="T29" s="49">
        <f t="shared" si="5"/>
        <v>1</v>
      </c>
      <c r="U29" s="50">
        <f t="shared" si="6"/>
        <v>5.0851667275086045</v>
      </c>
    </row>
    <row r="30" spans="1:21" ht="18.75" thickBot="1">
      <c r="A30" s="44" t="s">
        <v>73</v>
      </c>
      <c r="B30" s="45">
        <v>6.2</v>
      </c>
      <c r="C30" s="45">
        <v>18</v>
      </c>
      <c r="D30" s="45"/>
      <c r="E30" s="45"/>
      <c r="F30" s="46">
        <f t="shared" si="7"/>
        <v>18</v>
      </c>
      <c r="G30" s="46">
        <f t="shared" si="1"/>
        <v>0.222</v>
      </c>
      <c r="H30" s="45">
        <v>1.7</v>
      </c>
      <c r="I30" s="46">
        <f t="shared" si="2"/>
        <v>1.9219999999999999</v>
      </c>
      <c r="J30" s="46">
        <f t="shared" si="3"/>
        <v>1.0311601368766903</v>
      </c>
      <c r="K30" s="47">
        <f t="shared" si="4"/>
        <v>3.8986052459619329</v>
      </c>
      <c r="L30" s="48">
        <v>-2.5</v>
      </c>
      <c r="M30" s="48"/>
      <c r="N30" s="48"/>
      <c r="O30" s="48"/>
      <c r="P30" s="48"/>
      <c r="Q30" s="48"/>
      <c r="R30" s="48"/>
      <c r="S30" s="48"/>
      <c r="T30" s="49">
        <f t="shared" si="5"/>
        <v>-2.5</v>
      </c>
      <c r="U30" s="50">
        <f t="shared" si="6"/>
        <v>3.8011401148128847</v>
      </c>
    </row>
    <row r="31" spans="1:21" ht="18.75" thickBot="1">
      <c r="A31" s="44" t="s">
        <v>74</v>
      </c>
      <c r="B31" s="45">
        <v>6.8</v>
      </c>
      <c r="C31" s="45">
        <v>19.5</v>
      </c>
      <c r="D31" s="45"/>
      <c r="E31" s="45"/>
      <c r="F31" s="46">
        <f t="shared" si="7"/>
        <v>19.5</v>
      </c>
      <c r="G31" s="46">
        <f t="shared" si="1"/>
        <v>0.25800000000000001</v>
      </c>
      <c r="H31" s="45">
        <v>1.65</v>
      </c>
      <c r="I31" s="46">
        <f t="shared" si="2"/>
        <v>1.9079999999999999</v>
      </c>
      <c r="J31" s="46">
        <f t="shared" si="3"/>
        <v>1.0369877033590653</v>
      </c>
      <c r="K31" s="47">
        <f t="shared" si="4"/>
        <v>4.0545730624031906</v>
      </c>
      <c r="L31" s="48"/>
      <c r="M31" s="48"/>
      <c r="N31" s="48"/>
      <c r="O31" s="48"/>
      <c r="P31" s="48"/>
      <c r="Q31" s="48"/>
      <c r="R31" s="48"/>
      <c r="S31" s="48"/>
      <c r="T31" s="49">
        <f t="shared" si="5"/>
        <v>0</v>
      </c>
      <c r="U31" s="50">
        <f t="shared" si="6"/>
        <v>4.0545730624031906</v>
      </c>
    </row>
    <row r="32" spans="1:21" ht="18.75" thickBot="1">
      <c r="A32" s="44" t="s">
        <v>75</v>
      </c>
      <c r="B32" s="45">
        <v>8.5</v>
      </c>
      <c r="C32" s="45">
        <v>30</v>
      </c>
      <c r="D32" s="45"/>
      <c r="E32" s="45"/>
      <c r="F32" s="46">
        <f t="shared" si="7"/>
        <v>30</v>
      </c>
      <c r="G32" s="46">
        <f t="shared" si="1"/>
        <v>0.36</v>
      </c>
      <c r="H32" s="45">
        <v>3.5</v>
      </c>
      <c r="I32" s="46">
        <f t="shared" si="2"/>
        <v>3.86</v>
      </c>
      <c r="J32" s="46">
        <f t="shared" si="3"/>
        <v>1.0247780512171991</v>
      </c>
      <c r="K32" s="47">
        <f t="shared" si="4"/>
        <v>4.4349623924771704</v>
      </c>
      <c r="L32" s="48">
        <v>-1</v>
      </c>
      <c r="M32" s="48"/>
      <c r="N32" s="48"/>
      <c r="O32" s="48"/>
      <c r="P32" s="48"/>
      <c r="Q32" s="48"/>
      <c r="R32" s="48"/>
      <c r="S32" s="48"/>
      <c r="T32" s="49">
        <f t="shared" si="5"/>
        <v>-1</v>
      </c>
      <c r="U32" s="50">
        <f t="shared" si="6"/>
        <v>4.3906127685523986</v>
      </c>
    </row>
    <row r="33" spans="1:21" ht="18.75" thickBot="1">
      <c r="A33" s="44" t="s">
        <v>76</v>
      </c>
      <c r="B33" s="45">
        <v>8.5500000000000007</v>
      </c>
      <c r="C33" s="45">
        <v>34.81</v>
      </c>
      <c r="D33" s="45"/>
      <c r="E33" s="45"/>
      <c r="F33" s="46">
        <f t="shared" si="7"/>
        <v>34.81</v>
      </c>
      <c r="G33" s="46">
        <f t="shared" si="1"/>
        <v>0.36299999999999999</v>
      </c>
      <c r="H33" s="45">
        <v>2.4500000000000002</v>
      </c>
      <c r="I33" s="46">
        <f t="shared" si="2"/>
        <v>2.8130000000000002</v>
      </c>
      <c r="J33" s="46">
        <f t="shared" si="3"/>
        <v>1.0351443403175142</v>
      </c>
      <c r="K33" s="47">
        <f t="shared" si="4"/>
        <v>4.9260321281802311</v>
      </c>
      <c r="L33" s="48"/>
      <c r="M33" s="48"/>
      <c r="N33" s="48"/>
      <c r="O33" s="48">
        <v>2.5</v>
      </c>
      <c r="P33" s="48"/>
      <c r="Q33" s="48"/>
      <c r="R33" s="48"/>
      <c r="S33" s="48"/>
      <c r="T33" s="49">
        <f t="shared" si="5"/>
        <v>2.5</v>
      </c>
      <c r="U33" s="50">
        <f t="shared" si="6"/>
        <v>5.0491829313847365</v>
      </c>
    </row>
    <row r="34" spans="1:21" ht="18.75" thickBot="1">
      <c r="A34" s="44" t="s">
        <v>77</v>
      </c>
      <c r="B34" s="45">
        <v>5.35</v>
      </c>
      <c r="C34" s="45">
        <v>13.5</v>
      </c>
      <c r="D34" s="45"/>
      <c r="E34" s="45"/>
      <c r="F34" s="46">
        <f t="shared" si="7"/>
        <v>13.5</v>
      </c>
      <c r="G34" s="46">
        <f t="shared" si="1"/>
        <v>0.17099999999999996</v>
      </c>
      <c r="H34" s="45">
        <v>0.55000000000000004</v>
      </c>
      <c r="I34" s="46">
        <f t="shared" si="2"/>
        <v>0.72099999999999997</v>
      </c>
      <c r="J34" s="46">
        <f t="shared" si="3"/>
        <v>1.0700230761799818</v>
      </c>
      <c r="K34" s="47">
        <f t="shared" si="4"/>
        <v>3.9920758536490881</v>
      </c>
      <c r="L34" s="48"/>
      <c r="M34" s="48"/>
      <c r="N34" s="48"/>
      <c r="O34" s="48"/>
      <c r="P34" s="48"/>
      <c r="Q34" s="48"/>
      <c r="R34" s="48"/>
      <c r="S34" s="48"/>
      <c r="T34" s="49">
        <f t="shared" si="5"/>
        <v>0</v>
      </c>
      <c r="U34" s="50">
        <f t="shared" si="6"/>
        <v>3.9920758536490881</v>
      </c>
    </row>
    <row r="35" spans="1:21" ht="18.75" thickBot="1">
      <c r="A35" s="44" t="s">
        <v>78</v>
      </c>
      <c r="B35" s="45">
        <v>7.28</v>
      </c>
      <c r="C35" s="45">
        <v>24</v>
      </c>
      <c r="D35" s="45"/>
      <c r="E35" s="45"/>
      <c r="F35" s="46">
        <f t="shared" si="7"/>
        <v>24</v>
      </c>
      <c r="G35" s="46">
        <f t="shared" si="1"/>
        <v>0.28680000000000005</v>
      </c>
      <c r="H35" s="45">
        <v>1.3</v>
      </c>
      <c r="I35" s="46">
        <f t="shared" si="2"/>
        <v>1.5868000000000002</v>
      </c>
      <c r="J35" s="46">
        <f t="shared" si="3"/>
        <v>1.0511016307308489</v>
      </c>
      <c r="K35" s="47">
        <f t="shared" si="4"/>
        <v>4.5720254233597135</v>
      </c>
      <c r="L35" s="48">
        <v>-1</v>
      </c>
      <c r="M35" s="48"/>
      <c r="N35" s="48"/>
      <c r="O35" s="48"/>
      <c r="P35" s="48"/>
      <c r="Q35" s="48"/>
      <c r="R35" s="48"/>
      <c r="S35" s="48"/>
      <c r="T35" s="49">
        <f t="shared" si="5"/>
        <v>-1</v>
      </c>
      <c r="U35" s="50">
        <f t="shared" si="6"/>
        <v>4.5263051691261165</v>
      </c>
    </row>
    <row r="36" spans="1:21" ht="18.75" thickBot="1">
      <c r="A36" s="44" t="s">
        <v>79</v>
      </c>
      <c r="B36" s="45">
        <v>7</v>
      </c>
      <c r="C36" s="45">
        <v>16</v>
      </c>
      <c r="D36" s="45"/>
      <c r="E36" s="45"/>
      <c r="F36" s="46">
        <f t="shared" si="7"/>
        <v>16</v>
      </c>
      <c r="G36" s="46">
        <f t="shared" si="1"/>
        <v>0.27</v>
      </c>
      <c r="H36" s="45">
        <v>0.8</v>
      </c>
      <c r="I36" s="46">
        <f t="shared" si="2"/>
        <v>1.07</v>
      </c>
      <c r="J36" s="46">
        <f t="shared" si="3"/>
        <v>1.0754084575741618</v>
      </c>
      <c r="K36" s="47">
        <f t="shared" si="4"/>
        <v>4.1877870575665863</v>
      </c>
      <c r="L36" s="48"/>
      <c r="M36" s="48"/>
      <c r="N36" s="48"/>
      <c r="O36" s="48"/>
      <c r="P36" s="48"/>
      <c r="Q36" s="48"/>
      <c r="R36" s="48"/>
      <c r="S36" s="48"/>
      <c r="T36" s="49">
        <f t="shared" si="5"/>
        <v>0</v>
      </c>
      <c r="U36" s="50">
        <f t="shared" si="6"/>
        <v>4.1877870575665863</v>
      </c>
    </row>
    <row r="37" spans="1:21" ht="18.75" thickBot="1">
      <c r="A37" s="44" t="s">
        <v>80</v>
      </c>
      <c r="B37" s="45">
        <v>5.5</v>
      </c>
      <c r="C37" s="45">
        <v>18.5</v>
      </c>
      <c r="D37" s="45"/>
      <c r="E37" s="45"/>
      <c r="F37" s="46">
        <f t="shared" si="7"/>
        <v>18.5</v>
      </c>
      <c r="G37" s="46">
        <f t="shared" si="1"/>
        <v>0.17999999999999997</v>
      </c>
      <c r="H37" s="45">
        <v>0.78</v>
      </c>
      <c r="I37" s="46">
        <f t="shared" si="2"/>
        <v>0.96</v>
      </c>
      <c r="J37" s="46">
        <f t="shared" si="3"/>
        <v>1.0532807756958531</v>
      </c>
      <c r="K37" s="47">
        <f t="shared" si="4"/>
        <v>4.3317444536199767</v>
      </c>
      <c r="L37" s="48"/>
      <c r="M37" s="48">
        <v>1</v>
      </c>
      <c r="N37" s="48">
        <v>-2</v>
      </c>
      <c r="O37" s="48"/>
      <c r="P37" s="48"/>
      <c r="Q37" s="48"/>
      <c r="R37" s="48"/>
      <c r="S37" s="48"/>
      <c r="T37" s="49">
        <f t="shared" si="5"/>
        <v>-1</v>
      </c>
      <c r="U37" s="50">
        <f t="shared" si="6"/>
        <v>4.2884270090837768</v>
      </c>
    </row>
    <row r="38" spans="1:21" ht="18.75" thickBot="1">
      <c r="A38" s="44" t="s">
        <v>81</v>
      </c>
      <c r="B38" s="45">
        <v>6.71</v>
      </c>
      <c r="C38" s="45">
        <v>24.22</v>
      </c>
      <c r="D38" s="45"/>
      <c r="E38" s="45"/>
      <c r="F38" s="46">
        <f t="shared" si="7"/>
        <v>24.22</v>
      </c>
      <c r="G38" s="46">
        <f t="shared" si="1"/>
        <v>0.25259999999999994</v>
      </c>
      <c r="H38" s="45">
        <v>1.49</v>
      </c>
      <c r="I38" s="46">
        <f t="shared" si="2"/>
        <v>1.7425999999999999</v>
      </c>
      <c r="J38" s="46">
        <f t="shared" si="3"/>
        <v>1.0399270149046775</v>
      </c>
      <c r="K38" s="47">
        <f t="shared" si="4"/>
        <v>4.4814227589006599</v>
      </c>
      <c r="L38" s="48"/>
      <c r="M38" s="48"/>
      <c r="N38" s="48"/>
      <c r="O38" s="48"/>
      <c r="P38" s="48"/>
      <c r="Q38" s="48"/>
      <c r="R38" s="48"/>
      <c r="S38" s="48"/>
      <c r="T38" s="49">
        <f t="shared" si="5"/>
        <v>0</v>
      </c>
      <c r="U38" s="50">
        <f t="shared" si="6"/>
        <v>4.4814227589006599</v>
      </c>
    </row>
    <row r="39" spans="1:21" ht="18.75" thickBot="1">
      <c r="A39" s="44" t="s">
        <v>82</v>
      </c>
      <c r="B39" s="45">
        <v>7.67</v>
      </c>
      <c r="C39" s="45">
        <v>33</v>
      </c>
      <c r="D39" s="45"/>
      <c r="E39" s="45"/>
      <c r="F39" s="46">
        <f t="shared" si="7"/>
        <v>33</v>
      </c>
      <c r="G39" s="46">
        <f t="shared" si="1"/>
        <v>0.31020000000000003</v>
      </c>
      <c r="H39" s="45">
        <v>1.6950000000000001</v>
      </c>
      <c r="I39" s="46">
        <f t="shared" si="2"/>
        <v>2.0052000000000003</v>
      </c>
      <c r="J39" s="46">
        <f t="shared" si="3"/>
        <v>1.0429104001099934</v>
      </c>
      <c r="K39" s="47">
        <f t="shared" si="4"/>
        <v>5.0275855562678462</v>
      </c>
      <c r="L39" s="48">
        <v>1</v>
      </c>
      <c r="M39" s="48">
        <v>-0.5</v>
      </c>
      <c r="N39" s="48">
        <v>1</v>
      </c>
      <c r="O39" s="48"/>
      <c r="P39" s="48"/>
      <c r="Q39" s="48"/>
      <c r="R39" s="48"/>
      <c r="S39" s="48"/>
      <c r="T39" s="49">
        <f t="shared" si="5"/>
        <v>1.5</v>
      </c>
      <c r="U39" s="50">
        <f t="shared" si="6"/>
        <v>5.1029993396118636</v>
      </c>
    </row>
    <row r="40" spans="1:21" ht="18.75" thickBot="1">
      <c r="A40" s="44" t="s">
        <v>83</v>
      </c>
      <c r="B40" s="45">
        <v>7.3</v>
      </c>
      <c r="C40" s="45">
        <v>22.57</v>
      </c>
      <c r="D40" s="45"/>
      <c r="E40" s="45"/>
      <c r="F40" s="46">
        <f t="shared" si="7"/>
        <v>22.57</v>
      </c>
      <c r="G40" s="46">
        <f t="shared" si="1"/>
        <v>0.28800000000000003</v>
      </c>
      <c r="H40" s="45">
        <v>0.68</v>
      </c>
      <c r="I40" s="46">
        <f t="shared" si="2"/>
        <v>0.96800000000000008</v>
      </c>
      <c r="J40" s="46">
        <f t="shared" si="3"/>
        <v>1.0922991888684204</v>
      </c>
      <c r="K40" s="47">
        <f t="shared" si="4"/>
        <v>4.9363926213952443</v>
      </c>
      <c r="L40" s="48"/>
      <c r="M40" s="48">
        <v>1</v>
      </c>
      <c r="N40" s="48">
        <v>0.5</v>
      </c>
      <c r="O40" s="48"/>
      <c r="P40" s="48"/>
      <c r="Q40" s="48"/>
      <c r="R40" s="48"/>
      <c r="S40" s="48"/>
      <c r="T40" s="49">
        <f t="shared" si="5"/>
        <v>1.5</v>
      </c>
      <c r="U40" s="50">
        <f t="shared" si="6"/>
        <v>5.0104385107161722</v>
      </c>
    </row>
    <row r="41" spans="1:21" ht="18.75" thickBot="1">
      <c r="A41" s="44" t="s">
        <v>84</v>
      </c>
      <c r="B41" s="45">
        <v>6.2</v>
      </c>
      <c r="C41" s="45">
        <v>19.3</v>
      </c>
      <c r="D41" s="45"/>
      <c r="E41" s="45"/>
      <c r="F41" s="46">
        <f t="shared" si="7"/>
        <v>19.3</v>
      </c>
      <c r="G41" s="46">
        <f t="shared" si="1"/>
        <v>0.222</v>
      </c>
      <c r="H41" s="45">
        <v>0.89200000000000002</v>
      </c>
      <c r="I41" s="46">
        <f t="shared" si="2"/>
        <v>1.1140000000000001</v>
      </c>
      <c r="J41" s="46">
        <f t="shared" si="3"/>
        <v>1.0571341049051961</v>
      </c>
      <c r="K41" s="47">
        <f t="shared" si="4"/>
        <v>4.3569303692886345</v>
      </c>
      <c r="L41" s="48">
        <v>-1.5</v>
      </c>
      <c r="M41" s="48"/>
      <c r="N41" s="48"/>
      <c r="O41" s="48"/>
      <c r="P41" s="48"/>
      <c r="Q41" s="48"/>
      <c r="R41" s="48"/>
      <c r="S41" s="48"/>
      <c r="T41" s="49">
        <f t="shared" si="5"/>
        <v>-1.5</v>
      </c>
      <c r="U41" s="50">
        <f t="shared" si="6"/>
        <v>4.2915764137493051</v>
      </c>
    </row>
    <row r="42" spans="1:21" ht="18.75" thickBot="1">
      <c r="A42" s="44" t="s">
        <v>85</v>
      </c>
      <c r="B42" s="45">
        <v>6</v>
      </c>
      <c r="C42" s="45">
        <v>18.5</v>
      </c>
      <c r="D42" s="45"/>
      <c r="E42" s="45"/>
      <c r="F42" s="46">
        <f t="shared" si="7"/>
        <v>18.5</v>
      </c>
      <c r="G42" s="46">
        <f t="shared" si="1"/>
        <v>0.21</v>
      </c>
      <c r="H42" s="45">
        <v>0.9</v>
      </c>
      <c r="I42" s="46">
        <f t="shared" si="2"/>
        <v>1.1100000000000001</v>
      </c>
      <c r="J42" s="46">
        <f t="shared" si="3"/>
        <v>1.0538289313722502</v>
      </c>
      <c r="K42" s="47">
        <f t="shared" si="4"/>
        <v>4.2678717726147726</v>
      </c>
      <c r="L42" s="48"/>
      <c r="M42" s="48">
        <v>1</v>
      </c>
      <c r="N42" s="48"/>
      <c r="O42" s="48">
        <v>1</v>
      </c>
      <c r="P42" s="48"/>
      <c r="Q42" s="48"/>
      <c r="R42" s="48"/>
      <c r="S42" s="48"/>
      <c r="T42" s="49">
        <f t="shared" si="5"/>
        <v>2</v>
      </c>
      <c r="U42" s="50">
        <f t="shared" si="6"/>
        <v>4.3532292080670683</v>
      </c>
    </row>
    <row r="43" spans="1:21" ht="18.75" thickBot="1">
      <c r="A43" s="44" t="s">
        <v>86</v>
      </c>
      <c r="B43" s="45">
        <v>6.23</v>
      </c>
      <c r="C43" s="45">
        <v>20.46</v>
      </c>
      <c r="D43" s="45"/>
      <c r="E43" s="45"/>
      <c r="F43" s="46">
        <f t="shared" si="7"/>
        <v>20.46</v>
      </c>
      <c r="G43" s="46">
        <f t="shared" si="1"/>
        <v>0.22380000000000003</v>
      </c>
      <c r="H43" s="45">
        <v>1.17</v>
      </c>
      <c r="I43" s="46">
        <f t="shared" si="2"/>
        <v>1.3937999999999999</v>
      </c>
      <c r="J43" s="46">
        <f t="shared" si="3"/>
        <v>1.0447289986019404</v>
      </c>
      <c r="K43" s="47">
        <f t="shared" si="4"/>
        <v>4.302668339575435</v>
      </c>
      <c r="L43" s="48"/>
      <c r="M43" s="48"/>
      <c r="N43" s="48"/>
      <c r="O43" s="48"/>
      <c r="P43" s="48"/>
      <c r="Q43" s="48"/>
      <c r="R43" s="48"/>
      <c r="S43" s="48"/>
      <c r="T43" s="49">
        <f t="shared" si="5"/>
        <v>0</v>
      </c>
      <c r="U43" s="50">
        <f t="shared" si="6"/>
        <v>4.302668339575435</v>
      </c>
    </row>
    <row r="44" spans="1:21" ht="18.75" thickBot="1">
      <c r="A44" s="44" t="s">
        <v>87</v>
      </c>
      <c r="B44" s="45">
        <v>6.5</v>
      </c>
      <c r="C44" s="45">
        <v>21</v>
      </c>
      <c r="D44" s="45"/>
      <c r="E44" s="45"/>
      <c r="F44" s="46">
        <f t="shared" si="7"/>
        <v>21</v>
      </c>
      <c r="G44" s="46">
        <f t="shared" si="1"/>
        <v>0.24000000000000002</v>
      </c>
      <c r="H44" s="45">
        <v>1.25</v>
      </c>
      <c r="I44" s="46">
        <f t="shared" si="2"/>
        <v>1.49</v>
      </c>
      <c r="J44" s="46">
        <f t="shared" si="3"/>
        <v>1.0448863694758843</v>
      </c>
      <c r="K44" s="47">
        <f t="shared" si="4"/>
        <v>4.3198281165421193</v>
      </c>
      <c r="L44" s="48"/>
      <c r="M44" s="48"/>
      <c r="N44" s="48"/>
      <c r="O44" s="48"/>
      <c r="P44" s="48"/>
      <c r="Q44" s="48"/>
      <c r="R44" s="48"/>
      <c r="S44" s="48"/>
      <c r="T44" s="49">
        <f t="shared" si="5"/>
        <v>0</v>
      </c>
      <c r="U44" s="50">
        <f t="shared" si="6"/>
        <v>4.3198281165421193</v>
      </c>
    </row>
    <row r="45" spans="1:21" ht="18.75" thickBot="1">
      <c r="A45" s="44" t="s">
        <v>88</v>
      </c>
      <c r="B45" s="45">
        <v>6.2</v>
      </c>
      <c r="C45" s="45">
        <v>22</v>
      </c>
      <c r="D45" s="45"/>
      <c r="E45" s="45"/>
      <c r="F45" s="46">
        <f t="shared" si="7"/>
        <v>22</v>
      </c>
      <c r="G45" s="46">
        <f t="shared" si="1"/>
        <v>0.222</v>
      </c>
      <c r="H45" s="45">
        <v>0.76</v>
      </c>
      <c r="I45" s="46">
        <f t="shared" si="2"/>
        <v>0.98199999999999998</v>
      </c>
      <c r="J45" s="46">
        <f t="shared" si="3"/>
        <v>1.0661651287528267</v>
      </c>
      <c r="K45" s="47">
        <f t="shared" si="4"/>
        <v>4.6981711112630471</v>
      </c>
      <c r="L45" s="48"/>
      <c r="M45" s="48">
        <v>1</v>
      </c>
      <c r="N45" s="48">
        <v>0.5</v>
      </c>
      <c r="O45" s="48">
        <v>-1.5</v>
      </c>
      <c r="P45" s="48"/>
      <c r="Q45" s="48"/>
      <c r="R45" s="48"/>
      <c r="S45" s="48"/>
      <c r="T45" s="49">
        <f t="shared" si="5"/>
        <v>0</v>
      </c>
      <c r="U45" s="50">
        <f t="shared" si="6"/>
        <v>4.6981711112630471</v>
      </c>
    </row>
    <row r="46" spans="1:21" ht="18.75" thickBot="1">
      <c r="A46" s="44" t="s">
        <v>89</v>
      </c>
      <c r="B46" s="45">
        <v>5.5</v>
      </c>
      <c r="C46" s="45">
        <v>16</v>
      </c>
      <c r="D46" s="45"/>
      <c r="E46" s="45"/>
      <c r="F46" s="46">
        <f t="shared" si="7"/>
        <v>16</v>
      </c>
      <c r="G46" s="46">
        <f t="shared" si="1"/>
        <v>0.17999999999999997</v>
      </c>
      <c r="H46" s="45">
        <v>0.6</v>
      </c>
      <c r="I46" s="46">
        <f t="shared" si="2"/>
        <v>0.77999999999999992</v>
      </c>
      <c r="J46" s="46">
        <f t="shared" si="3"/>
        <v>1.0677899723724409</v>
      </c>
      <c r="K46" s="47">
        <f t="shared" si="4"/>
        <v>4.2314009273193367</v>
      </c>
      <c r="L46" s="48"/>
      <c r="M46" s="48">
        <v>1</v>
      </c>
      <c r="N46" s="48"/>
      <c r="O46" s="48">
        <v>-2</v>
      </c>
      <c r="P46" s="48"/>
      <c r="Q46" s="48"/>
      <c r="R46" s="48"/>
      <c r="S46" s="48"/>
      <c r="T46" s="49">
        <f t="shared" si="5"/>
        <v>-1</v>
      </c>
      <c r="U46" s="50">
        <f t="shared" si="6"/>
        <v>4.1890869180461436</v>
      </c>
    </row>
    <row r="47" spans="1:21" ht="18.75" thickBot="1">
      <c r="A47" s="44" t="s">
        <v>90</v>
      </c>
      <c r="B47" s="45">
        <v>7.3</v>
      </c>
      <c r="C47" s="45">
        <v>25.69</v>
      </c>
      <c r="D47" s="45"/>
      <c r="E47" s="45"/>
      <c r="F47" s="46">
        <f t="shared" si="7"/>
        <v>25.69</v>
      </c>
      <c r="G47" s="46">
        <f t="shared" si="1"/>
        <v>0.28800000000000003</v>
      </c>
      <c r="H47" s="45">
        <v>1.34</v>
      </c>
      <c r="I47" s="46">
        <f t="shared" si="2"/>
        <v>1.6280000000000001</v>
      </c>
      <c r="J47" s="46">
        <f t="shared" si="3"/>
        <v>1.0498745316936262</v>
      </c>
      <c r="K47" s="47">
        <f t="shared" si="4"/>
        <v>4.6781457217052047</v>
      </c>
      <c r="L47" s="48">
        <v>-1</v>
      </c>
      <c r="M47" s="48"/>
      <c r="N47" s="48"/>
      <c r="O47" s="48"/>
      <c r="P47" s="48">
        <v>0.5</v>
      </c>
      <c r="Q47" s="48"/>
      <c r="R47" s="48"/>
      <c r="S47" s="48"/>
      <c r="T47" s="49">
        <f t="shared" si="5"/>
        <v>-0.5</v>
      </c>
      <c r="U47" s="50">
        <f t="shared" si="6"/>
        <v>4.6547549930966783</v>
      </c>
    </row>
    <row r="48" spans="1:21" ht="18.75" thickBot="1">
      <c r="A48" s="44" t="s">
        <v>91</v>
      </c>
      <c r="B48" s="45">
        <v>8</v>
      </c>
      <c r="C48" s="45">
        <v>24</v>
      </c>
      <c r="D48" s="45"/>
      <c r="E48" s="45"/>
      <c r="F48" s="46">
        <f t="shared" si="7"/>
        <v>24</v>
      </c>
      <c r="G48" s="46">
        <f t="shared" si="1"/>
        <v>0.32999999999999996</v>
      </c>
      <c r="H48" s="45">
        <v>4</v>
      </c>
      <c r="I48" s="46">
        <f t="shared" si="2"/>
        <v>4.33</v>
      </c>
      <c r="J48" s="46">
        <f t="shared" si="3"/>
        <v>1.0200159814111938</v>
      </c>
      <c r="K48" s="47">
        <f t="shared" si="4"/>
        <v>3.9827613345607329</v>
      </c>
      <c r="L48" s="48">
        <v>-2</v>
      </c>
      <c r="M48" s="48">
        <v>1</v>
      </c>
      <c r="N48" s="48"/>
      <c r="O48" s="48"/>
      <c r="P48" s="48"/>
      <c r="Q48" s="48"/>
      <c r="R48" s="48"/>
      <c r="S48" s="48"/>
      <c r="T48" s="49">
        <f t="shared" si="5"/>
        <v>-1</v>
      </c>
      <c r="U48" s="50">
        <f t="shared" si="6"/>
        <v>3.9429337212151254</v>
      </c>
    </row>
    <row r="49" spans="1:21" ht="18.75" thickBot="1">
      <c r="A49" s="44" t="s">
        <v>92</v>
      </c>
      <c r="B49" s="45">
        <v>6.47</v>
      </c>
      <c r="C49" s="45">
        <v>25.923999999999999</v>
      </c>
      <c r="D49" s="45"/>
      <c r="E49" s="45"/>
      <c r="F49" s="46">
        <f t="shared" si="7"/>
        <v>25.923999999999999</v>
      </c>
      <c r="G49" s="46">
        <f t="shared" si="1"/>
        <v>0.2382</v>
      </c>
      <c r="H49" s="45">
        <v>1.37</v>
      </c>
      <c r="I49" s="46">
        <f t="shared" si="2"/>
        <v>1.6082000000000001</v>
      </c>
      <c r="J49" s="46">
        <f t="shared" si="3"/>
        <v>1.0408900873313369</v>
      </c>
      <c r="K49" s="47">
        <f t="shared" si="4"/>
        <v>4.6534355438075439</v>
      </c>
      <c r="L49" s="48">
        <v>-1</v>
      </c>
      <c r="M49" s="48">
        <v>0.5</v>
      </c>
      <c r="N49" s="48"/>
      <c r="O49" s="48"/>
      <c r="P49" s="48"/>
      <c r="Q49" s="48"/>
      <c r="R49" s="48"/>
      <c r="S49" s="48"/>
      <c r="T49" s="49">
        <f t="shared" si="5"/>
        <v>-0.5</v>
      </c>
      <c r="U49" s="50">
        <f t="shared" si="6"/>
        <v>4.6301683660885065</v>
      </c>
    </row>
    <row r="50" spans="1:21" ht="18.75" thickBot="1">
      <c r="A50" s="44" t="s">
        <v>93</v>
      </c>
      <c r="B50" s="45">
        <v>6.68</v>
      </c>
      <c r="C50" s="45">
        <v>23.44</v>
      </c>
      <c r="D50" s="45"/>
      <c r="E50" s="45"/>
      <c r="F50" s="46">
        <f t="shared" si="7"/>
        <v>23.44</v>
      </c>
      <c r="G50" s="46">
        <f t="shared" si="1"/>
        <v>0.25080000000000002</v>
      </c>
      <c r="H50" s="45">
        <v>1.1339999999999999</v>
      </c>
      <c r="I50" s="46">
        <f t="shared" si="2"/>
        <v>1.3847999999999998</v>
      </c>
      <c r="J50" s="46">
        <f t="shared" si="3"/>
        <v>1.0512197219010113</v>
      </c>
      <c r="K50" s="47">
        <f t="shared" si="4"/>
        <v>4.5828056515793119</v>
      </c>
      <c r="L50" s="48"/>
      <c r="M50" s="48">
        <v>0.5</v>
      </c>
      <c r="N50" s="48"/>
      <c r="O50" s="48"/>
      <c r="P50" s="48">
        <v>0.5</v>
      </c>
      <c r="Q50" s="48"/>
      <c r="R50" s="48"/>
      <c r="S50" s="48"/>
      <c r="T50" s="49">
        <f t="shared" si="5"/>
        <v>1</v>
      </c>
      <c r="U50" s="50">
        <f t="shared" si="6"/>
        <v>4.628633708095105</v>
      </c>
    </row>
    <row r="51" spans="1:21" ht="18.75" thickBot="1">
      <c r="A51" s="44" t="s">
        <v>94</v>
      </c>
      <c r="B51" s="45">
        <v>6.24</v>
      </c>
      <c r="C51" s="45">
        <v>22.556000000000001</v>
      </c>
      <c r="D51" s="45"/>
      <c r="E51" s="45"/>
      <c r="F51" s="46">
        <f t="shared" si="7"/>
        <v>22.556000000000001</v>
      </c>
      <c r="G51" s="46">
        <f t="shared" si="1"/>
        <v>0.22440000000000002</v>
      </c>
      <c r="H51" s="45">
        <v>1</v>
      </c>
      <c r="I51" s="46">
        <f t="shared" si="2"/>
        <v>1.2243999999999999</v>
      </c>
      <c r="J51" s="46">
        <f t="shared" si="3"/>
        <v>1.0519154412260732</v>
      </c>
      <c r="K51" s="47">
        <f t="shared" si="4"/>
        <v>4.5709928182011348</v>
      </c>
      <c r="L51" s="48"/>
      <c r="M51" s="48">
        <v>1</v>
      </c>
      <c r="N51" s="48"/>
      <c r="O51" s="48"/>
      <c r="P51" s="48">
        <v>0.5</v>
      </c>
      <c r="Q51" s="48"/>
      <c r="R51" s="48"/>
      <c r="S51" s="48"/>
      <c r="T51" s="49">
        <f t="shared" si="5"/>
        <v>1.5</v>
      </c>
      <c r="U51" s="50">
        <f t="shared" si="6"/>
        <v>4.6395577104741514</v>
      </c>
    </row>
    <row r="52" spans="1:21" ht="18.75" thickBot="1">
      <c r="A52" s="44" t="s">
        <v>95</v>
      </c>
      <c r="B52" s="45">
        <v>6.49</v>
      </c>
      <c r="C52" s="45">
        <f>16+9.49</f>
        <v>25.490000000000002</v>
      </c>
      <c r="D52" s="45"/>
      <c r="E52" s="45"/>
      <c r="F52" s="46">
        <f t="shared" si="7"/>
        <v>25.490000000000002</v>
      </c>
      <c r="G52" s="46">
        <f t="shared" si="1"/>
        <v>0.23940000000000003</v>
      </c>
      <c r="H52" s="45">
        <v>0.74</v>
      </c>
      <c r="I52" s="46">
        <f t="shared" si="2"/>
        <v>0.97940000000000005</v>
      </c>
      <c r="J52" s="46">
        <f t="shared" si="3"/>
        <v>1.072585928331997</v>
      </c>
      <c r="K52" s="47">
        <f t="shared" si="4"/>
        <v>5.0250877713077706</v>
      </c>
      <c r="L52" s="48"/>
      <c r="M52" s="48"/>
      <c r="N52" s="48">
        <v>0.5</v>
      </c>
      <c r="O52" s="48">
        <v>1</v>
      </c>
      <c r="P52" s="48"/>
      <c r="Q52" s="48"/>
      <c r="R52" s="48"/>
      <c r="S52" s="48"/>
      <c r="T52" s="49">
        <f t="shared" si="5"/>
        <v>1.5</v>
      </c>
      <c r="U52" s="50">
        <f t="shared" si="6"/>
        <v>5.1004640878773868</v>
      </c>
    </row>
    <row r="53" spans="1:21" ht="18.75" thickBot="1">
      <c r="A53" s="44" t="s">
        <v>96</v>
      </c>
      <c r="B53" s="45">
        <v>7.3</v>
      </c>
      <c r="C53" s="45">
        <v>30</v>
      </c>
      <c r="D53" s="45"/>
      <c r="E53" s="45"/>
      <c r="F53" s="46">
        <f t="shared" si="7"/>
        <v>30</v>
      </c>
      <c r="G53" s="46">
        <f t="shared" si="1"/>
        <v>0.28800000000000003</v>
      </c>
      <c r="H53" s="45">
        <v>1.17</v>
      </c>
      <c r="I53" s="46">
        <f t="shared" si="2"/>
        <v>1.458</v>
      </c>
      <c r="J53" s="46">
        <f t="shared" si="3"/>
        <v>1.0565569607469709</v>
      </c>
      <c r="K53" s="47">
        <f t="shared" si="4"/>
        <v>5.0729702212065639</v>
      </c>
      <c r="L53" s="48"/>
      <c r="M53" s="48">
        <v>1.5</v>
      </c>
      <c r="N53" s="48">
        <v>-1</v>
      </c>
      <c r="O53" s="48"/>
      <c r="P53" s="48"/>
      <c r="Q53" s="48"/>
      <c r="R53" s="48"/>
      <c r="S53" s="48"/>
      <c r="T53" s="49">
        <f t="shared" si="5"/>
        <v>0.5</v>
      </c>
      <c r="U53" s="50">
        <f t="shared" si="6"/>
        <v>5.0983350723125964</v>
      </c>
    </row>
    <row r="54" spans="1:21" ht="18.75" thickBot="1">
      <c r="A54" s="44" t="s">
        <v>97</v>
      </c>
      <c r="B54" s="45">
        <v>7</v>
      </c>
      <c r="C54" s="45">
        <v>24</v>
      </c>
      <c r="D54" s="45"/>
      <c r="E54" s="45"/>
      <c r="F54" s="46">
        <v>26</v>
      </c>
      <c r="G54" s="46">
        <f t="shared" si="1"/>
        <v>0.27</v>
      </c>
      <c r="H54" s="45">
        <v>1.02</v>
      </c>
      <c r="I54" s="46">
        <f t="shared" si="2"/>
        <v>1.29</v>
      </c>
      <c r="J54" s="46">
        <v>1</v>
      </c>
      <c r="K54" s="47">
        <f t="shared" si="4"/>
        <v>4.5898617738685337</v>
      </c>
      <c r="L54" s="48">
        <v>-1</v>
      </c>
      <c r="M54" s="48"/>
      <c r="N54" s="48"/>
      <c r="O54" s="48"/>
      <c r="P54" s="48"/>
      <c r="Q54" s="48"/>
      <c r="R54" s="48"/>
      <c r="S54" s="48"/>
      <c r="T54" s="49">
        <f t="shared" si="5"/>
        <v>-1</v>
      </c>
      <c r="U54" s="50">
        <f t="shared" si="6"/>
        <v>4.5439631561298484</v>
      </c>
    </row>
    <row r="55" spans="1:21" ht="18.75" thickBot="1">
      <c r="A55" s="44" t="s">
        <v>98</v>
      </c>
      <c r="B55" s="45">
        <v>7.3</v>
      </c>
      <c r="C55" s="45">
        <v>30</v>
      </c>
      <c r="D55" s="45"/>
      <c r="E55" s="45"/>
      <c r="F55" s="46">
        <v>29.5</v>
      </c>
      <c r="G55" s="46">
        <f t="shared" si="1"/>
        <v>0.28800000000000003</v>
      </c>
      <c r="H55" s="45">
        <v>1.1100000000000001</v>
      </c>
      <c r="I55" s="46">
        <f t="shared" si="2"/>
        <v>1.3980000000000001</v>
      </c>
      <c r="J55" s="46">
        <f t="shared" ref="J55:J72" si="8">(I55/H55)^(1/4)</f>
        <v>1.0593660435891772</v>
      </c>
      <c r="K55" s="47">
        <f t="shared" si="4"/>
        <v>5.0770025891709123</v>
      </c>
      <c r="L55" s="48">
        <v>-2</v>
      </c>
      <c r="M55" s="48">
        <v>1</v>
      </c>
      <c r="N55" s="48"/>
      <c r="O55" s="48"/>
      <c r="P55" s="48"/>
      <c r="Q55" s="48"/>
      <c r="R55" s="48"/>
      <c r="S55" s="48"/>
      <c r="T55" s="49">
        <f t="shared" si="5"/>
        <v>-1</v>
      </c>
      <c r="U55" s="50">
        <f t="shared" si="6"/>
        <v>5.0262325632792031</v>
      </c>
    </row>
    <row r="56" spans="1:21" ht="18.75" thickBot="1">
      <c r="A56" s="44" t="s">
        <v>99</v>
      </c>
      <c r="B56" s="45">
        <v>5.99</v>
      </c>
      <c r="C56" s="45">
        <v>17.34</v>
      </c>
      <c r="D56" s="45"/>
      <c r="E56" s="45"/>
      <c r="F56" s="46">
        <f>IF(E56=0,C56,(C56+D56+E56)/2)</f>
        <v>17.34</v>
      </c>
      <c r="G56" s="46">
        <f t="shared" si="1"/>
        <v>0.2094</v>
      </c>
      <c r="H56" s="45">
        <v>0.755</v>
      </c>
      <c r="I56" s="46">
        <f t="shared" si="2"/>
        <v>0.96440000000000003</v>
      </c>
      <c r="J56" s="46">
        <f t="shared" si="8"/>
        <v>1.0631084314285859</v>
      </c>
      <c r="K56" s="47">
        <f t="shared" si="4"/>
        <v>4.2610251587392884</v>
      </c>
      <c r="L56" s="48"/>
      <c r="M56" s="48">
        <v>0.5</v>
      </c>
      <c r="N56" s="48"/>
      <c r="O56" s="48"/>
      <c r="P56" s="48">
        <v>0.5</v>
      </c>
      <c r="Q56" s="48"/>
      <c r="R56" s="48"/>
      <c r="S56" s="48"/>
      <c r="T56" s="49">
        <f t="shared" si="5"/>
        <v>1</v>
      </c>
      <c r="U56" s="50">
        <f t="shared" si="6"/>
        <v>4.303635410326681</v>
      </c>
    </row>
    <row r="57" spans="1:21" ht="18.75" thickBot="1">
      <c r="A57" s="44" t="s">
        <v>100</v>
      </c>
      <c r="B57" s="45">
        <v>6.2</v>
      </c>
      <c r="C57" s="45">
        <v>27</v>
      </c>
      <c r="D57" s="45"/>
      <c r="E57" s="45"/>
      <c r="F57" s="46">
        <v>25.5</v>
      </c>
      <c r="G57" s="46">
        <f t="shared" si="1"/>
        <v>0.222</v>
      </c>
      <c r="H57" s="45">
        <v>1.35</v>
      </c>
      <c r="I57" s="46">
        <f t="shared" si="2"/>
        <v>1.5720000000000001</v>
      </c>
      <c r="J57" s="46">
        <f t="shared" si="8"/>
        <v>1.0387946237904342</v>
      </c>
      <c r="K57" s="47">
        <f t="shared" si="4"/>
        <v>4.6292890016855655</v>
      </c>
      <c r="L57" s="48"/>
      <c r="M57" s="48">
        <v>0.5</v>
      </c>
      <c r="N57" s="48"/>
      <c r="O57" s="48"/>
      <c r="P57" s="48"/>
      <c r="Q57" s="48"/>
      <c r="R57" s="48"/>
      <c r="S57" s="48"/>
      <c r="T57" s="49">
        <f t="shared" si="5"/>
        <v>0.5</v>
      </c>
      <c r="U57" s="50">
        <f t="shared" si="6"/>
        <v>4.6524354466939926</v>
      </c>
    </row>
    <row r="58" spans="1:21" ht="18.75" thickBot="1">
      <c r="A58" s="44" t="s">
        <v>101</v>
      </c>
      <c r="B58" s="45">
        <v>7.3</v>
      </c>
      <c r="C58" s="45">
        <f>18.9+10.45</f>
        <v>29.349999999999998</v>
      </c>
      <c r="D58" s="45"/>
      <c r="E58" s="45"/>
      <c r="F58" s="46">
        <f t="shared" ref="F58:F72" si="9">IF(E58=0,C58,(C58+D58+E58)/2)</f>
        <v>29.349999999999998</v>
      </c>
      <c r="G58" s="46">
        <f t="shared" si="1"/>
        <v>0.28800000000000003</v>
      </c>
      <c r="H58" s="45">
        <v>1.06</v>
      </c>
      <c r="I58" s="46">
        <f t="shared" si="2"/>
        <v>1.3480000000000001</v>
      </c>
      <c r="J58" s="46">
        <f t="shared" si="8"/>
        <v>1.0619302854629293</v>
      </c>
      <c r="K58" s="47">
        <f t="shared" si="4"/>
        <v>5.1006581316436082</v>
      </c>
      <c r="L58" s="48"/>
      <c r="M58" s="48"/>
      <c r="N58" s="48"/>
      <c r="O58" s="48">
        <v>0</v>
      </c>
      <c r="P58" s="48"/>
      <c r="Q58" s="48"/>
      <c r="R58" s="48"/>
      <c r="S58" s="48"/>
      <c r="T58" s="49">
        <f t="shared" si="5"/>
        <v>0</v>
      </c>
      <c r="U58" s="50">
        <f t="shared" si="6"/>
        <v>5.1006581316436082</v>
      </c>
    </row>
    <row r="59" spans="1:21" ht="18.75" thickBot="1">
      <c r="A59" s="44" t="s">
        <v>102</v>
      </c>
      <c r="B59" s="45">
        <v>6.6</v>
      </c>
      <c r="C59" s="45">
        <v>20</v>
      </c>
      <c r="D59" s="45"/>
      <c r="E59" s="45"/>
      <c r="F59" s="46">
        <f t="shared" si="9"/>
        <v>20</v>
      </c>
      <c r="G59" s="46">
        <f t="shared" si="1"/>
        <v>0.24599999999999997</v>
      </c>
      <c r="H59" s="45">
        <v>1.25</v>
      </c>
      <c r="I59" s="46">
        <f t="shared" si="2"/>
        <v>1.496</v>
      </c>
      <c r="J59" s="46">
        <f t="shared" si="8"/>
        <v>1.0459366837883579</v>
      </c>
      <c r="K59" s="47">
        <f t="shared" si="4"/>
        <v>4.2398841605657154</v>
      </c>
      <c r="L59" s="48"/>
      <c r="M59" s="48">
        <v>1</v>
      </c>
      <c r="N59" s="48"/>
      <c r="O59" s="48"/>
      <c r="P59" s="48"/>
      <c r="Q59" s="48"/>
      <c r="R59" s="48"/>
      <c r="S59" s="48"/>
      <c r="T59" s="49">
        <f t="shared" si="5"/>
        <v>1</v>
      </c>
      <c r="U59" s="50">
        <f t="shared" si="6"/>
        <v>4.2822830021713729</v>
      </c>
    </row>
    <row r="60" spans="1:21" ht="18.75" thickBot="1">
      <c r="A60" s="44" t="s">
        <v>103</v>
      </c>
      <c r="B60" s="45">
        <v>5.45</v>
      </c>
      <c r="C60" s="45">
        <v>21</v>
      </c>
      <c r="D60" s="45"/>
      <c r="E60" s="45"/>
      <c r="F60" s="46">
        <f t="shared" si="9"/>
        <v>21</v>
      </c>
      <c r="G60" s="46">
        <f t="shared" si="1"/>
        <v>0.17700000000000002</v>
      </c>
      <c r="H60" s="45">
        <v>0.8</v>
      </c>
      <c r="I60" s="46">
        <f t="shared" si="2"/>
        <v>0.97700000000000009</v>
      </c>
      <c r="J60" s="46">
        <f t="shared" si="8"/>
        <v>1.051238224792562</v>
      </c>
      <c r="K60" s="47">
        <f t="shared" si="4"/>
        <v>4.5507961623870203</v>
      </c>
      <c r="L60" s="48">
        <v>-2</v>
      </c>
      <c r="M60" s="48"/>
      <c r="N60" s="48"/>
      <c r="O60" s="48">
        <v>1</v>
      </c>
      <c r="P60" s="48"/>
      <c r="Q60" s="48"/>
      <c r="R60" s="48"/>
      <c r="S60" s="48"/>
      <c r="T60" s="49">
        <f t="shared" si="5"/>
        <v>-1</v>
      </c>
      <c r="U60" s="50">
        <f t="shared" si="6"/>
        <v>4.5052882007631503</v>
      </c>
    </row>
    <row r="61" spans="1:21" ht="18.75" thickBot="1">
      <c r="A61" s="44" t="s">
        <v>104</v>
      </c>
      <c r="B61" s="45">
        <v>6.5</v>
      </c>
      <c r="C61" s="45">
        <v>24</v>
      </c>
      <c r="D61" s="45"/>
      <c r="E61" s="45"/>
      <c r="F61" s="46">
        <f t="shared" si="9"/>
        <v>24</v>
      </c>
      <c r="G61" s="46">
        <f t="shared" si="1"/>
        <v>0.24000000000000002</v>
      </c>
      <c r="H61" s="45">
        <v>1.2</v>
      </c>
      <c r="I61" s="46">
        <f t="shared" si="2"/>
        <v>1.44</v>
      </c>
      <c r="J61" s="46">
        <f t="shared" si="8"/>
        <v>1.0466351393921056</v>
      </c>
      <c r="K61" s="47">
        <f t="shared" si="4"/>
        <v>4.5852840781161337</v>
      </c>
      <c r="L61" s="48"/>
      <c r="M61" s="48">
        <v>1</v>
      </c>
      <c r="N61" s="48"/>
      <c r="O61" s="48"/>
      <c r="P61" s="48"/>
      <c r="Q61" s="48"/>
      <c r="R61" s="48"/>
      <c r="S61" s="48"/>
      <c r="T61" s="49">
        <f t="shared" si="5"/>
        <v>1</v>
      </c>
      <c r="U61" s="50">
        <f t="shared" si="6"/>
        <v>4.6311369188972948</v>
      </c>
    </row>
    <row r="62" spans="1:21" ht="18.75" thickBot="1">
      <c r="A62" s="44" t="s">
        <v>105</v>
      </c>
      <c r="B62" s="45">
        <v>6.98</v>
      </c>
      <c r="C62" s="45">
        <v>28.9</v>
      </c>
      <c r="D62" s="45"/>
      <c r="E62" s="45"/>
      <c r="F62" s="46">
        <f t="shared" si="9"/>
        <v>28.9</v>
      </c>
      <c r="G62" s="46">
        <f t="shared" si="1"/>
        <v>0.26880000000000004</v>
      </c>
      <c r="H62" s="45">
        <v>1.4</v>
      </c>
      <c r="I62" s="46">
        <f t="shared" si="2"/>
        <v>1.6688000000000001</v>
      </c>
      <c r="J62" s="46">
        <f t="shared" si="8"/>
        <v>1.0448863694758845</v>
      </c>
      <c r="K62" s="47">
        <f t="shared" si="4"/>
        <v>4.8627320151601268</v>
      </c>
      <c r="L62" s="48"/>
      <c r="M62" s="48">
        <v>0.5</v>
      </c>
      <c r="N62" s="48"/>
      <c r="O62" s="48"/>
      <c r="P62" s="48"/>
      <c r="Q62" s="48"/>
      <c r="R62" s="48"/>
      <c r="S62" s="48"/>
      <c r="T62" s="49">
        <f t="shared" si="5"/>
        <v>0.5</v>
      </c>
      <c r="U62" s="50">
        <f t="shared" si="6"/>
        <v>4.8870456752359273</v>
      </c>
    </row>
    <row r="63" spans="1:21" ht="18.75" thickBot="1">
      <c r="A63" s="44" t="s">
        <v>106</v>
      </c>
      <c r="B63" s="45">
        <v>4.87</v>
      </c>
      <c r="C63" s="45">
        <v>11</v>
      </c>
      <c r="D63" s="45"/>
      <c r="E63" s="45"/>
      <c r="F63" s="46">
        <f t="shared" si="9"/>
        <v>11</v>
      </c>
      <c r="G63" s="46">
        <f t="shared" si="1"/>
        <v>0.14220000000000002</v>
      </c>
      <c r="H63" s="45">
        <v>23</v>
      </c>
      <c r="I63" s="46">
        <f t="shared" si="2"/>
        <v>23.142199999999999</v>
      </c>
      <c r="J63" s="46">
        <f t="shared" si="8"/>
        <v>1.001542081482458</v>
      </c>
      <c r="K63" s="47">
        <f t="shared" si="4"/>
        <v>2.6791425729713554</v>
      </c>
      <c r="L63" s="48"/>
      <c r="M63" s="48"/>
      <c r="N63" s="48"/>
      <c r="O63" s="48"/>
      <c r="P63" s="48"/>
      <c r="Q63" s="48"/>
      <c r="R63" s="48"/>
      <c r="S63" s="48"/>
      <c r="T63" s="49">
        <f t="shared" si="5"/>
        <v>0</v>
      </c>
      <c r="U63" s="50">
        <f t="shared" si="6"/>
        <v>2.6791425729713554</v>
      </c>
    </row>
    <row r="64" spans="1:21" ht="18.75" thickBot="1">
      <c r="A64" s="44" t="s">
        <v>107</v>
      </c>
      <c r="B64" s="45">
        <v>5.5</v>
      </c>
      <c r="C64" s="45">
        <v>18.5</v>
      </c>
      <c r="D64" s="45"/>
      <c r="E64" s="45"/>
      <c r="F64" s="46">
        <f t="shared" si="9"/>
        <v>18.5</v>
      </c>
      <c r="G64" s="46">
        <f t="shared" si="1"/>
        <v>0.17999999999999997</v>
      </c>
      <c r="H64" s="45">
        <v>0.6</v>
      </c>
      <c r="I64" s="46">
        <f t="shared" si="2"/>
        <v>0.77999999999999992</v>
      </c>
      <c r="J64" s="46">
        <f t="shared" si="8"/>
        <v>1.0677899723724409</v>
      </c>
      <c r="K64" s="47">
        <f t="shared" si="4"/>
        <v>4.4885904745867418</v>
      </c>
      <c r="L64" s="48"/>
      <c r="M64" s="48">
        <v>1</v>
      </c>
      <c r="N64" s="48"/>
      <c r="O64" s="48">
        <v>1</v>
      </c>
      <c r="P64" s="48"/>
      <c r="Q64" s="48"/>
      <c r="R64" s="48"/>
      <c r="S64" s="48"/>
      <c r="T64" s="49">
        <f t="shared" si="5"/>
        <v>2</v>
      </c>
      <c r="U64" s="50">
        <f t="shared" si="6"/>
        <v>4.5783622840784766</v>
      </c>
    </row>
    <row r="65" spans="1:21" ht="18.75" thickBot="1">
      <c r="A65" s="44" t="s">
        <v>107</v>
      </c>
      <c r="B65" s="45">
        <v>5.5</v>
      </c>
      <c r="C65" s="45">
        <v>16</v>
      </c>
      <c r="D65" s="45"/>
      <c r="E65" s="45"/>
      <c r="F65" s="46">
        <f t="shared" si="9"/>
        <v>16</v>
      </c>
      <c r="G65" s="46">
        <f t="shared" si="1"/>
        <v>0.17999999999999997</v>
      </c>
      <c r="H65" s="45">
        <v>0.62</v>
      </c>
      <c r="I65" s="46">
        <f t="shared" si="2"/>
        <v>0.79999999999999993</v>
      </c>
      <c r="J65" s="46">
        <f t="shared" si="8"/>
        <v>1.0657971985767882</v>
      </c>
      <c r="K65" s="47">
        <f t="shared" si="4"/>
        <v>4.2116894587709437</v>
      </c>
      <c r="L65" s="48"/>
      <c r="M65" s="48">
        <v>1</v>
      </c>
      <c r="N65" s="48">
        <v>-1</v>
      </c>
      <c r="O65" s="48">
        <v>0.5</v>
      </c>
      <c r="P65" s="48"/>
      <c r="Q65" s="48"/>
      <c r="R65" s="48"/>
      <c r="S65" s="48"/>
      <c r="T65" s="49">
        <f t="shared" si="5"/>
        <v>0.5</v>
      </c>
      <c r="U65" s="50">
        <f t="shared" si="6"/>
        <v>4.2327479060647981</v>
      </c>
    </row>
    <row r="66" spans="1:21" ht="18.75" thickBot="1">
      <c r="A66" s="44" t="s">
        <v>108</v>
      </c>
      <c r="B66" s="45">
        <v>6.49</v>
      </c>
      <c r="C66" s="45">
        <v>21.68</v>
      </c>
      <c r="D66" s="45"/>
      <c r="E66" s="45"/>
      <c r="F66" s="46">
        <f t="shared" si="9"/>
        <v>21.68</v>
      </c>
      <c r="G66" s="46">
        <f t="shared" si="1"/>
        <v>0.23940000000000003</v>
      </c>
      <c r="H66" s="45">
        <v>0.9</v>
      </c>
      <c r="I66" s="46">
        <f t="shared" si="2"/>
        <v>1.1394</v>
      </c>
      <c r="J66" s="46">
        <f t="shared" si="8"/>
        <v>1.0607387304717484</v>
      </c>
      <c r="K66" s="47">
        <f t="shared" si="4"/>
        <v>4.5766897666634865</v>
      </c>
      <c r="L66" s="48"/>
      <c r="M66" s="48">
        <v>1</v>
      </c>
      <c r="N66" s="48">
        <v>0.5</v>
      </c>
      <c r="O66" s="48"/>
      <c r="P66" s="48"/>
      <c r="Q66" s="48"/>
      <c r="R66" s="48"/>
      <c r="S66" s="48"/>
      <c r="T66" s="49">
        <f t="shared" si="5"/>
        <v>1.5</v>
      </c>
      <c r="U66" s="50">
        <f t="shared" si="6"/>
        <v>4.6453401131634386</v>
      </c>
    </row>
    <row r="67" spans="1:21" ht="18.75" thickBot="1">
      <c r="A67" s="44" t="s">
        <v>109</v>
      </c>
      <c r="B67" s="45">
        <v>6.5</v>
      </c>
      <c r="C67" s="45">
        <v>22.2</v>
      </c>
      <c r="D67" s="45"/>
      <c r="E67" s="45"/>
      <c r="F67" s="46">
        <f t="shared" si="9"/>
        <v>22.2</v>
      </c>
      <c r="G67" s="46">
        <f t="shared" si="1"/>
        <v>0.24000000000000002</v>
      </c>
      <c r="H67" s="45">
        <v>0.95699999999999996</v>
      </c>
      <c r="I67" s="46">
        <f t="shared" si="2"/>
        <v>1.1970000000000001</v>
      </c>
      <c r="J67" s="46">
        <f t="shared" si="8"/>
        <v>1.0575369566625172</v>
      </c>
      <c r="K67" s="47">
        <f t="shared" si="4"/>
        <v>4.580963918357944</v>
      </c>
      <c r="L67" s="48"/>
      <c r="M67" s="48">
        <v>1</v>
      </c>
      <c r="N67" s="48">
        <v>0.5</v>
      </c>
      <c r="O67" s="48"/>
      <c r="P67" s="48"/>
      <c r="Q67" s="48"/>
      <c r="R67" s="48"/>
      <c r="S67" s="48"/>
      <c r="T67" s="49">
        <f t="shared" si="5"/>
        <v>1.5</v>
      </c>
      <c r="U67" s="50">
        <f t="shared" si="6"/>
        <v>4.6496783771333128</v>
      </c>
    </row>
    <row r="68" spans="1:21" ht="18.75" thickBot="1">
      <c r="A68" s="44" t="s">
        <v>110</v>
      </c>
      <c r="B68" s="45">
        <v>6.25</v>
      </c>
      <c r="C68" s="45">
        <v>18</v>
      </c>
      <c r="D68" s="45"/>
      <c r="E68" s="45"/>
      <c r="F68" s="46">
        <f t="shared" si="9"/>
        <v>18</v>
      </c>
      <c r="G68" s="46">
        <f t="shared" si="1"/>
        <v>0.22500000000000001</v>
      </c>
      <c r="H68" s="45">
        <v>0.82499999999999996</v>
      </c>
      <c r="I68" s="46">
        <f t="shared" si="2"/>
        <v>1.05</v>
      </c>
      <c r="J68" s="46">
        <f t="shared" si="8"/>
        <v>1.0621450699577402</v>
      </c>
      <c r="K68" s="47">
        <f t="shared" si="4"/>
        <v>4.287876527549555</v>
      </c>
      <c r="L68" s="48">
        <v>-2</v>
      </c>
      <c r="M68" s="48"/>
      <c r="N68" s="48"/>
      <c r="O68" s="48"/>
      <c r="P68" s="48"/>
      <c r="Q68" s="48"/>
      <c r="R68" s="48"/>
      <c r="S68" s="48"/>
      <c r="T68" s="49">
        <f t="shared" si="5"/>
        <v>-2</v>
      </c>
      <c r="U68" s="50">
        <f t="shared" si="6"/>
        <v>4.2021189969985642</v>
      </c>
    </row>
    <row r="69" spans="1:21" ht="18.75" thickBot="1">
      <c r="A69" s="44" t="s">
        <v>111</v>
      </c>
      <c r="B69" s="45">
        <v>6.98</v>
      </c>
      <c r="C69" s="45">
        <f>10.263+19.359</f>
        <v>29.622</v>
      </c>
      <c r="D69" s="45"/>
      <c r="E69" s="45"/>
      <c r="F69" s="46">
        <f t="shared" si="9"/>
        <v>29.622</v>
      </c>
      <c r="G69" s="46">
        <f t="shared" si="1"/>
        <v>0.26880000000000004</v>
      </c>
      <c r="H69" s="45">
        <v>1.486</v>
      </c>
      <c r="I69" s="46">
        <f t="shared" si="2"/>
        <v>1.7547999999999999</v>
      </c>
      <c r="J69" s="46">
        <f t="shared" si="8"/>
        <v>1.0424427279918007</v>
      </c>
      <c r="K69" s="47">
        <f t="shared" si="4"/>
        <v>4.8745087721911933</v>
      </c>
      <c r="L69" s="48">
        <v>1</v>
      </c>
      <c r="M69" s="48">
        <v>0.5</v>
      </c>
      <c r="N69" s="48"/>
      <c r="O69" s="48"/>
      <c r="P69" s="48"/>
      <c r="Q69" s="48"/>
      <c r="R69" s="48"/>
      <c r="S69" s="48"/>
      <c r="T69" s="49">
        <f t="shared" si="5"/>
        <v>1.5</v>
      </c>
      <c r="U69" s="50">
        <f t="shared" si="6"/>
        <v>4.9476264037740609</v>
      </c>
    </row>
    <row r="70" spans="1:21" ht="18.75" thickBot="1">
      <c r="A70" s="44" t="s">
        <v>28</v>
      </c>
      <c r="B70" s="45">
        <v>6.58</v>
      </c>
      <c r="C70" s="45">
        <f>14.57+9.04</f>
        <v>23.61</v>
      </c>
      <c r="D70" s="45"/>
      <c r="E70" s="45"/>
      <c r="F70" s="46">
        <f t="shared" si="9"/>
        <v>23.61</v>
      </c>
      <c r="G70" s="46">
        <f t="shared" ref="G70:G72" si="10">0.06*(B70)-0.15</f>
        <v>0.24479999999999999</v>
      </c>
      <c r="H70" s="45">
        <v>1.1200000000000001</v>
      </c>
      <c r="I70" s="46">
        <f t="shared" ref="I70:I72" si="11">G70+H70</f>
        <v>1.3648</v>
      </c>
      <c r="J70" s="46">
        <f t="shared" si="8"/>
        <v>1.0506613290671873</v>
      </c>
      <c r="K70" s="47">
        <f t="shared" ref="K70:K72" si="12">(SQRT($B70))*((1.55*(SQRT($F70)/$B70)+0.0545*(($B70+SQRT($F70)))/(POWER($I70,1/3))))*J70</f>
        <v>4.599556304322709</v>
      </c>
      <c r="L70" s="48">
        <v>1</v>
      </c>
      <c r="M70" s="48">
        <v>0.5</v>
      </c>
      <c r="N70" s="48"/>
      <c r="O70" s="48"/>
      <c r="P70" s="48"/>
      <c r="Q70" s="48"/>
      <c r="R70" s="48"/>
      <c r="S70" s="48"/>
      <c r="T70" s="49">
        <f t="shared" ref="T70:T72" si="13">SUM(L70:S70)</f>
        <v>1.5</v>
      </c>
      <c r="U70" s="50">
        <f t="shared" ref="U70:U72" si="14">K70*(1+T70/100)</f>
        <v>4.6685496488875495</v>
      </c>
    </row>
    <row r="71" spans="1:21" ht="18.75" thickBot="1">
      <c r="A71" s="44" t="s">
        <v>112</v>
      </c>
      <c r="B71" s="45">
        <v>6.36</v>
      </c>
      <c r="C71" s="45">
        <f>8.64+15.03</f>
        <v>23.67</v>
      </c>
      <c r="D71" s="45"/>
      <c r="E71" s="45"/>
      <c r="F71" s="46">
        <f t="shared" si="9"/>
        <v>23.67</v>
      </c>
      <c r="G71" s="46">
        <f t="shared" si="10"/>
        <v>0.2316</v>
      </c>
      <c r="H71" s="45">
        <v>1.147</v>
      </c>
      <c r="I71" s="46">
        <f t="shared" si="11"/>
        <v>1.3786</v>
      </c>
      <c r="J71" s="46">
        <f t="shared" si="8"/>
        <v>1.0470531171672701</v>
      </c>
      <c r="K71" s="47">
        <f t="shared" si="12"/>
        <v>4.5823818551279825</v>
      </c>
      <c r="L71" s="48">
        <v>1</v>
      </c>
      <c r="M71" s="48"/>
      <c r="N71" s="48"/>
      <c r="O71" s="48"/>
      <c r="P71" s="48"/>
      <c r="Q71" s="48"/>
      <c r="R71" s="48"/>
      <c r="S71" s="48"/>
      <c r="T71" s="49">
        <f t="shared" si="13"/>
        <v>1</v>
      </c>
      <c r="U71" s="50">
        <f t="shared" si="14"/>
        <v>4.6282056736792621</v>
      </c>
    </row>
    <row r="72" spans="1:21" ht="18.75" thickBot="1">
      <c r="A72" s="44" t="s">
        <v>174</v>
      </c>
      <c r="B72" s="45">
        <v>7.49</v>
      </c>
      <c r="C72" s="45">
        <v>31.2</v>
      </c>
      <c r="D72" s="45"/>
      <c r="E72" s="45"/>
      <c r="F72" s="46">
        <f t="shared" si="9"/>
        <v>31.2</v>
      </c>
      <c r="G72" s="46">
        <f t="shared" si="10"/>
        <v>0.2994</v>
      </c>
      <c r="H72" s="45">
        <v>1.4</v>
      </c>
      <c r="I72" s="46">
        <f t="shared" si="11"/>
        <v>1.6993999999999998</v>
      </c>
      <c r="J72" s="46">
        <f t="shared" si="8"/>
        <v>1.0496436784739149</v>
      </c>
      <c r="K72" s="47">
        <f t="shared" si="12"/>
        <v>5.036003036366032</v>
      </c>
      <c r="L72" s="48">
        <v>1</v>
      </c>
      <c r="M72" s="48"/>
      <c r="N72" s="48"/>
      <c r="O72" s="48"/>
      <c r="P72" s="48"/>
      <c r="Q72" s="48"/>
      <c r="R72" s="48"/>
      <c r="S72" s="48"/>
      <c r="T72" s="49">
        <f t="shared" si="13"/>
        <v>1</v>
      </c>
      <c r="U72" s="50">
        <f t="shared" si="14"/>
        <v>5.0863630667296924</v>
      </c>
    </row>
    <row r="73" spans="1:21" ht="18.75" thickBot="1">
      <c r="A73" s="44" t="s">
        <v>175</v>
      </c>
      <c r="B73" s="45">
        <v>6.56</v>
      </c>
      <c r="C73" s="45">
        <v>23.08</v>
      </c>
      <c r="D73" s="45"/>
      <c r="E73" s="45"/>
      <c r="F73" s="46">
        <f t="shared" ref="F73" si="15">IF(E73=0,C73,(C73+D73+E73)/2)</f>
        <v>23.08</v>
      </c>
      <c r="G73" s="46">
        <f t="shared" ref="G73" si="16">0.06*(B73)-0.15</f>
        <v>0.24359999999999996</v>
      </c>
      <c r="H73" s="45">
        <v>1</v>
      </c>
      <c r="I73" s="46">
        <f t="shared" ref="I73" si="17">G73+H73</f>
        <v>1.2436</v>
      </c>
      <c r="J73" s="46">
        <f t="shared" ref="J73" si="18">(I73/H73)^(1/4)</f>
        <v>1.0560152218391796</v>
      </c>
      <c r="K73" s="47">
        <f t="shared" ref="K73" si="19">(SQRT($B73))*((1.55*(SQRT($F73)/$B73)+0.0545*(($B73+SQRT($F73)))/(POWER($I73,1/3))))*J73</f>
        <v>4.6279517100866219</v>
      </c>
      <c r="L73" s="48">
        <v>1</v>
      </c>
      <c r="M73" s="48">
        <v>-0.5</v>
      </c>
      <c r="N73" s="48"/>
      <c r="O73" s="48"/>
      <c r="P73" s="48"/>
      <c r="Q73" s="48"/>
      <c r="R73" s="48"/>
      <c r="S73" s="48"/>
      <c r="T73" s="49">
        <f t="shared" ref="T73" si="20">SUM(L73:S73)</f>
        <v>0.5</v>
      </c>
      <c r="U73" s="50">
        <f t="shared" ref="U73" si="21">K73*(1+T73/100)</f>
        <v>4.6510914686370546</v>
      </c>
    </row>
    <row r="74" spans="1:21" ht="18.75" thickBot="1">
      <c r="A74" s="44" t="s">
        <v>176</v>
      </c>
      <c r="B74" s="45">
        <v>8.5</v>
      </c>
      <c r="C74" s="45">
        <v>33</v>
      </c>
      <c r="D74" s="45"/>
      <c r="E74" s="45"/>
      <c r="F74" s="46">
        <f t="shared" ref="F74" si="22">IF(E74=0,C74,(C74+D74+E74)/2)</f>
        <v>33</v>
      </c>
      <c r="G74" s="46">
        <f t="shared" ref="G74" si="23">0.06*(B74)-0.15</f>
        <v>0.36</v>
      </c>
      <c r="H74" s="45">
        <v>2.5</v>
      </c>
      <c r="I74" s="46">
        <f t="shared" ref="I74" si="24">G74+H74</f>
        <v>2.86</v>
      </c>
      <c r="J74" s="46">
        <f t="shared" ref="J74" si="25">(I74/H74)^(1/4)</f>
        <v>1.0342046976153585</v>
      </c>
      <c r="K74" s="47">
        <f t="shared" ref="K74" si="26">(SQRT($B74))*((1.55*(SQRT($F74)/$B74)+0.0545*(($B74+SQRT($F74)))/(POWER($I74,1/3))))*J74</f>
        <v>4.8076069841290119</v>
      </c>
      <c r="L74" s="48"/>
      <c r="M74" s="48"/>
      <c r="N74" s="48"/>
      <c r="O74" s="48"/>
      <c r="P74" s="48"/>
      <c r="Q74" s="48"/>
      <c r="R74" s="48"/>
      <c r="S74" s="48"/>
      <c r="T74" s="49">
        <f t="shared" ref="T74" si="27">SUM(L74:S74)</f>
        <v>0</v>
      </c>
      <c r="U74" s="50">
        <f t="shared" ref="U74" si="28">K74*(1+T74/100)</f>
        <v>4.8076069841290119</v>
      </c>
    </row>
    <row r="75" spans="1:21" ht="18.75" thickBot="1">
      <c r="A75" s="44" t="s">
        <v>232</v>
      </c>
      <c r="B75" s="45">
        <v>6.98</v>
      </c>
      <c r="C75" s="45">
        <v>21.8</v>
      </c>
      <c r="D75" s="45"/>
      <c r="E75" s="45"/>
      <c r="F75" s="46">
        <f t="shared" ref="F75" si="29">IF(E75=0,C75,(C75+D75+E75)/2)</f>
        <v>21.8</v>
      </c>
      <c r="G75" s="46">
        <f t="shared" ref="G75" si="30">0.06*(B75)-0.15</f>
        <v>0.26880000000000004</v>
      </c>
      <c r="H75" s="45">
        <v>1.3</v>
      </c>
      <c r="I75" s="46">
        <f t="shared" ref="I75" si="31">G75+H75</f>
        <v>1.5688</v>
      </c>
      <c r="J75" s="46">
        <f t="shared" ref="J75" si="32">(I75/H75)^(1/4)</f>
        <v>1.0481080511831005</v>
      </c>
      <c r="K75" s="47">
        <f t="shared" ref="K75" si="33">(SQRT($B75))*((1.55*(SQRT($F75)/$B75)+0.0545*(($B75+SQRT($F75)))/(POWER($I75,1/3))))*J75</f>
        <v>4.3840077388739349</v>
      </c>
      <c r="L75" s="48">
        <v>1</v>
      </c>
      <c r="M75" s="48">
        <v>0.5</v>
      </c>
      <c r="N75" s="48"/>
      <c r="O75" s="48"/>
      <c r="P75" s="48"/>
      <c r="Q75" s="48"/>
      <c r="R75" s="48"/>
      <c r="S75" s="48"/>
      <c r="T75" s="49">
        <f t="shared" ref="T75" si="34">SUM(L75:S75)</f>
        <v>1.5</v>
      </c>
      <c r="U75" s="50">
        <f t="shared" ref="U75" si="35">K75*(1+T75/100)</f>
        <v>4.4497678549570434</v>
      </c>
    </row>
    <row r="76" spans="1:21" ht="18.75" thickBot="1">
      <c r="A76" s="44" t="s">
        <v>238</v>
      </c>
      <c r="B76" s="45">
        <v>7</v>
      </c>
      <c r="C76" s="45">
        <v>23.2</v>
      </c>
      <c r="D76" s="45"/>
      <c r="E76" s="45"/>
      <c r="F76" s="46">
        <f t="shared" ref="F76" si="36">IF(E76=0,C76,(C76+D76+E76)/2)</f>
        <v>23.2</v>
      </c>
      <c r="G76" s="46">
        <f t="shared" ref="G76" si="37">0.06*(B76)-0.15</f>
        <v>0.27</v>
      </c>
      <c r="H76" s="45">
        <v>1.5</v>
      </c>
      <c r="I76" s="46">
        <f t="shared" ref="I76" si="38">G76+H76</f>
        <v>1.77</v>
      </c>
      <c r="J76" s="46">
        <f t="shared" ref="J76" si="39">(I76/H76)^(1/4)</f>
        <v>1.0422466354563211</v>
      </c>
      <c r="K76" s="47">
        <f t="shared" ref="K76" si="40">(SQRT($B76))*((1.55*(SQRT($F76)/$B76)+0.0545*(($B76+SQRT($F76)))/(POWER($I76,1/3))))*J76</f>
        <v>4.4091029001432798</v>
      </c>
      <c r="L76" s="48">
        <v>-1</v>
      </c>
      <c r="M76" s="48"/>
      <c r="N76" s="48"/>
      <c r="O76" s="48"/>
      <c r="P76" s="48"/>
      <c r="Q76" s="48"/>
      <c r="R76" s="48"/>
      <c r="S76" s="48"/>
      <c r="T76" s="49">
        <f t="shared" ref="T76" si="41">SUM(L76:S76)</f>
        <v>-1</v>
      </c>
      <c r="U76" s="50">
        <f t="shared" ref="U76" si="42">K76*(1+T76/100)</f>
        <v>4.3650118711418466</v>
      </c>
    </row>
    <row r="77" spans="1:21" ht="18.75" thickBot="1">
      <c r="A77" s="44" t="s">
        <v>252</v>
      </c>
      <c r="B77" s="45">
        <v>5.45</v>
      </c>
      <c r="C77" s="45">
        <v>16</v>
      </c>
      <c r="D77" s="45"/>
      <c r="E77" s="45"/>
      <c r="F77" s="46">
        <f t="shared" ref="F77" si="43">IF(E77=0,C77,(C77+D77+E77)/2)</f>
        <v>16</v>
      </c>
      <c r="G77" s="46">
        <f t="shared" ref="G77" si="44">0.06*(B77)-0.15</f>
        <v>0.17700000000000002</v>
      </c>
      <c r="H77" s="45">
        <v>0.6</v>
      </c>
      <c r="I77" s="46">
        <f t="shared" ref="I77" si="45">G77+H77</f>
        <v>0.77700000000000002</v>
      </c>
      <c r="J77" s="46">
        <f t="shared" ref="J77" si="46">(I77/H77)^(1/4)</f>
        <v>1.0667617670661544</v>
      </c>
      <c r="K77" s="47">
        <f t="shared" ref="K77" si="47">(SQRT($B77))*((1.55*(SQRT($F77)/$B77)+0.0545*(($B77+SQRT($F77)))/(POWER($I77,1/3))))*J77</f>
        <v>4.2282414838076479</v>
      </c>
      <c r="L77" s="48">
        <v>1</v>
      </c>
      <c r="M77" s="48">
        <v>-1</v>
      </c>
      <c r="N77" s="48"/>
      <c r="O77" s="48"/>
      <c r="P77" s="48"/>
      <c r="Q77" s="48"/>
      <c r="R77" s="48"/>
      <c r="S77" s="48"/>
      <c r="T77" s="49">
        <f t="shared" ref="T77" si="48">SUM(L77:S77)</f>
        <v>0</v>
      </c>
      <c r="U77" s="50">
        <f t="shared" ref="U77" si="49">K77*(1+T77/100)</f>
        <v>4.2282414838076479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V67"/>
  <sheetViews>
    <sheetView topLeftCell="A29" workbookViewId="0">
      <selection activeCell="O43" sqref="O43"/>
    </sheetView>
  </sheetViews>
  <sheetFormatPr defaultColWidth="8.85546875" defaultRowHeight="12.75"/>
  <cols>
    <col min="1" max="1" width="3.7109375" style="52" customWidth="1"/>
    <col min="2" max="2" width="10.7109375" style="52" customWidth="1"/>
    <col min="3" max="3" width="15.28515625" style="52" customWidth="1"/>
    <col min="4" max="10" width="5.7109375" style="52" customWidth="1"/>
    <col min="11" max="11" width="6.5703125" style="52" customWidth="1"/>
    <col min="12" max="14" width="5.7109375" style="52" customWidth="1"/>
    <col min="15" max="15" width="8.85546875" style="52"/>
    <col min="16" max="22" width="5.7109375" style="52" customWidth="1"/>
    <col min="23" max="256" width="8.85546875" style="52"/>
    <col min="257" max="257" width="3.7109375" style="52" customWidth="1"/>
    <col min="258" max="258" width="10.7109375" style="52" customWidth="1"/>
    <col min="259" max="259" width="15.28515625" style="52" customWidth="1"/>
    <col min="260" max="266" width="5.7109375" style="52" customWidth="1"/>
    <col min="267" max="267" width="6.5703125" style="52" customWidth="1"/>
    <col min="268" max="270" width="5.7109375" style="52" customWidth="1"/>
    <col min="271" max="271" width="8.85546875" style="52"/>
    <col min="272" max="278" width="5.7109375" style="52" customWidth="1"/>
    <col min="279" max="512" width="8.85546875" style="52"/>
    <col min="513" max="513" width="3.7109375" style="52" customWidth="1"/>
    <col min="514" max="514" width="10.7109375" style="52" customWidth="1"/>
    <col min="515" max="515" width="15.28515625" style="52" customWidth="1"/>
    <col min="516" max="522" width="5.7109375" style="52" customWidth="1"/>
    <col min="523" max="523" width="6.5703125" style="52" customWidth="1"/>
    <col min="524" max="526" width="5.7109375" style="52" customWidth="1"/>
    <col min="527" max="527" width="8.85546875" style="52"/>
    <col min="528" max="534" width="5.7109375" style="52" customWidth="1"/>
    <col min="535" max="768" width="8.85546875" style="52"/>
    <col min="769" max="769" width="3.7109375" style="52" customWidth="1"/>
    <col min="770" max="770" width="10.7109375" style="52" customWidth="1"/>
    <col min="771" max="771" width="15.28515625" style="52" customWidth="1"/>
    <col min="772" max="778" width="5.7109375" style="52" customWidth="1"/>
    <col min="779" max="779" width="6.5703125" style="52" customWidth="1"/>
    <col min="780" max="782" width="5.7109375" style="52" customWidth="1"/>
    <col min="783" max="783" width="8.85546875" style="52"/>
    <col min="784" max="790" width="5.7109375" style="52" customWidth="1"/>
    <col min="791" max="1024" width="8.85546875" style="52"/>
    <col min="1025" max="1025" width="3.7109375" style="52" customWidth="1"/>
    <col min="1026" max="1026" width="10.7109375" style="52" customWidth="1"/>
    <col min="1027" max="1027" width="15.28515625" style="52" customWidth="1"/>
    <col min="1028" max="1034" width="5.7109375" style="52" customWidth="1"/>
    <col min="1035" max="1035" width="6.5703125" style="52" customWidth="1"/>
    <col min="1036" max="1038" width="5.7109375" style="52" customWidth="1"/>
    <col min="1039" max="1039" width="8.85546875" style="52"/>
    <col min="1040" max="1046" width="5.7109375" style="52" customWidth="1"/>
    <col min="1047" max="1280" width="8.85546875" style="52"/>
    <col min="1281" max="1281" width="3.7109375" style="52" customWidth="1"/>
    <col min="1282" max="1282" width="10.7109375" style="52" customWidth="1"/>
    <col min="1283" max="1283" width="15.28515625" style="52" customWidth="1"/>
    <col min="1284" max="1290" width="5.7109375" style="52" customWidth="1"/>
    <col min="1291" max="1291" width="6.5703125" style="52" customWidth="1"/>
    <col min="1292" max="1294" width="5.7109375" style="52" customWidth="1"/>
    <col min="1295" max="1295" width="8.85546875" style="52"/>
    <col min="1296" max="1302" width="5.7109375" style="52" customWidth="1"/>
    <col min="1303" max="1536" width="8.85546875" style="52"/>
    <col min="1537" max="1537" width="3.7109375" style="52" customWidth="1"/>
    <col min="1538" max="1538" width="10.7109375" style="52" customWidth="1"/>
    <col min="1539" max="1539" width="15.28515625" style="52" customWidth="1"/>
    <col min="1540" max="1546" width="5.7109375" style="52" customWidth="1"/>
    <col min="1547" max="1547" width="6.5703125" style="52" customWidth="1"/>
    <col min="1548" max="1550" width="5.7109375" style="52" customWidth="1"/>
    <col min="1551" max="1551" width="8.85546875" style="52"/>
    <col min="1552" max="1558" width="5.7109375" style="52" customWidth="1"/>
    <col min="1559" max="1792" width="8.85546875" style="52"/>
    <col min="1793" max="1793" width="3.7109375" style="52" customWidth="1"/>
    <col min="1794" max="1794" width="10.7109375" style="52" customWidth="1"/>
    <col min="1795" max="1795" width="15.28515625" style="52" customWidth="1"/>
    <col min="1796" max="1802" width="5.7109375" style="52" customWidth="1"/>
    <col min="1803" max="1803" width="6.5703125" style="52" customWidth="1"/>
    <col min="1804" max="1806" width="5.7109375" style="52" customWidth="1"/>
    <col min="1807" max="1807" width="8.85546875" style="52"/>
    <col min="1808" max="1814" width="5.7109375" style="52" customWidth="1"/>
    <col min="1815" max="2048" width="8.85546875" style="52"/>
    <col min="2049" max="2049" width="3.7109375" style="52" customWidth="1"/>
    <col min="2050" max="2050" width="10.7109375" style="52" customWidth="1"/>
    <col min="2051" max="2051" width="15.28515625" style="52" customWidth="1"/>
    <col min="2052" max="2058" width="5.7109375" style="52" customWidth="1"/>
    <col min="2059" max="2059" width="6.5703125" style="52" customWidth="1"/>
    <col min="2060" max="2062" width="5.7109375" style="52" customWidth="1"/>
    <col min="2063" max="2063" width="8.85546875" style="52"/>
    <col min="2064" max="2070" width="5.7109375" style="52" customWidth="1"/>
    <col min="2071" max="2304" width="8.85546875" style="52"/>
    <col min="2305" max="2305" width="3.7109375" style="52" customWidth="1"/>
    <col min="2306" max="2306" width="10.7109375" style="52" customWidth="1"/>
    <col min="2307" max="2307" width="15.28515625" style="52" customWidth="1"/>
    <col min="2308" max="2314" width="5.7109375" style="52" customWidth="1"/>
    <col min="2315" max="2315" width="6.5703125" style="52" customWidth="1"/>
    <col min="2316" max="2318" width="5.7109375" style="52" customWidth="1"/>
    <col min="2319" max="2319" width="8.85546875" style="52"/>
    <col min="2320" max="2326" width="5.7109375" style="52" customWidth="1"/>
    <col min="2327" max="2560" width="8.85546875" style="52"/>
    <col min="2561" max="2561" width="3.7109375" style="52" customWidth="1"/>
    <col min="2562" max="2562" width="10.7109375" style="52" customWidth="1"/>
    <col min="2563" max="2563" width="15.28515625" style="52" customWidth="1"/>
    <col min="2564" max="2570" width="5.7109375" style="52" customWidth="1"/>
    <col min="2571" max="2571" width="6.5703125" style="52" customWidth="1"/>
    <col min="2572" max="2574" width="5.7109375" style="52" customWidth="1"/>
    <col min="2575" max="2575" width="8.85546875" style="52"/>
    <col min="2576" max="2582" width="5.7109375" style="52" customWidth="1"/>
    <col min="2583" max="2816" width="8.85546875" style="52"/>
    <col min="2817" max="2817" width="3.7109375" style="52" customWidth="1"/>
    <col min="2818" max="2818" width="10.7109375" style="52" customWidth="1"/>
    <col min="2819" max="2819" width="15.28515625" style="52" customWidth="1"/>
    <col min="2820" max="2826" width="5.7109375" style="52" customWidth="1"/>
    <col min="2827" max="2827" width="6.5703125" style="52" customWidth="1"/>
    <col min="2828" max="2830" width="5.7109375" style="52" customWidth="1"/>
    <col min="2831" max="2831" width="8.85546875" style="52"/>
    <col min="2832" max="2838" width="5.7109375" style="52" customWidth="1"/>
    <col min="2839" max="3072" width="8.85546875" style="52"/>
    <col min="3073" max="3073" width="3.7109375" style="52" customWidth="1"/>
    <col min="3074" max="3074" width="10.7109375" style="52" customWidth="1"/>
    <col min="3075" max="3075" width="15.28515625" style="52" customWidth="1"/>
    <col min="3076" max="3082" width="5.7109375" style="52" customWidth="1"/>
    <col min="3083" max="3083" width="6.5703125" style="52" customWidth="1"/>
    <col min="3084" max="3086" width="5.7109375" style="52" customWidth="1"/>
    <col min="3087" max="3087" width="8.85546875" style="52"/>
    <col min="3088" max="3094" width="5.7109375" style="52" customWidth="1"/>
    <col min="3095" max="3328" width="8.85546875" style="52"/>
    <col min="3329" max="3329" width="3.7109375" style="52" customWidth="1"/>
    <col min="3330" max="3330" width="10.7109375" style="52" customWidth="1"/>
    <col min="3331" max="3331" width="15.28515625" style="52" customWidth="1"/>
    <col min="3332" max="3338" width="5.7109375" style="52" customWidth="1"/>
    <col min="3339" max="3339" width="6.5703125" style="52" customWidth="1"/>
    <col min="3340" max="3342" width="5.7109375" style="52" customWidth="1"/>
    <col min="3343" max="3343" width="8.85546875" style="52"/>
    <col min="3344" max="3350" width="5.7109375" style="52" customWidth="1"/>
    <col min="3351" max="3584" width="8.85546875" style="52"/>
    <col min="3585" max="3585" width="3.7109375" style="52" customWidth="1"/>
    <col min="3586" max="3586" width="10.7109375" style="52" customWidth="1"/>
    <col min="3587" max="3587" width="15.28515625" style="52" customWidth="1"/>
    <col min="3588" max="3594" width="5.7109375" style="52" customWidth="1"/>
    <col min="3595" max="3595" width="6.5703125" style="52" customWidth="1"/>
    <col min="3596" max="3598" width="5.7109375" style="52" customWidth="1"/>
    <col min="3599" max="3599" width="8.85546875" style="52"/>
    <col min="3600" max="3606" width="5.7109375" style="52" customWidth="1"/>
    <col min="3607" max="3840" width="8.85546875" style="52"/>
    <col min="3841" max="3841" width="3.7109375" style="52" customWidth="1"/>
    <col min="3842" max="3842" width="10.7109375" style="52" customWidth="1"/>
    <col min="3843" max="3843" width="15.28515625" style="52" customWidth="1"/>
    <col min="3844" max="3850" width="5.7109375" style="52" customWidth="1"/>
    <col min="3851" max="3851" width="6.5703125" style="52" customWidth="1"/>
    <col min="3852" max="3854" width="5.7109375" style="52" customWidth="1"/>
    <col min="3855" max="3855" width="8.85546875" style="52"/>
    <col min="3856" max="3862" width="5.7109375" style="52" customWidth="1"/>
    <col min="3863" max="4096" width="8.85546875" style="52"/>
    <col min="4097" max="4097" width="3.7109375" style="52" customWidth="1"/>
    <col min="4098" max="4098" width="10.7109375" style="52" customWidth="1"/>
    <col min="4099" max="4099" width="15.28515625" style="52" customWidth="1"/>
    <col min="4100" max="4106" width="5.7109375" style="52" customWidth="1"/>
    <col min="4107" max="4107" width="6.5703125" style="52" customWidth="1"/>
    <col min="4108" max="4110" width="5.7109375" style="52" customWidth="1"/>
    <col min="4111" max="4111" width="8.85546875" style="52"/>
    <col min="4112" max="4118" width="5.7109375" style="52" customWidth="1"/>
    <col min="4119" max="4352" width="8.85546875" style="52"/>
    <col min="4353" max="4353" width="3.7109375" style="52" customWidth="1"/>
    <col min="4354" max="4354" width="10.7109375" style="52" customWidth="1"/>
    <col min="4355" max="4355" width="15.28515625" style="52" customWidth="1"/>
    <col min="4356" max="4362" width="5.7109375" style="52" customWidth="1"/>
    <col min="4363" max="4363" width="6.5703125" style="52" customWidth="1"/>
    <col min="4364" max="4366" width="5.7109375" style="52" customWidth="1"/>
    <col min="4367" max="4367" width="8.85546875" style="52"/>
    <col min="4368" max="4374" width="5.7109375" style="52" customWidth="1"/>
    <col min="4375" max="4608" width="8.85546875" style="52"/>
    <col min="4609" max="4609" width="3.7109375" style="52" customWidth="1"/>
    <col min="4610" max="4610" width="10.7109375" style="52" customWidth="1"/>
    <col min="4611" max="4611" width="15.28515625" style="52" customWidth="1"/>
    <col min="4612" max="4618" width="5.7109375" style="52" customWidth="1"/>
    <col min="4619" max="4619" width="6.5703125" style="52" customWidth="1"/>
    <col min="4620" max="4622" width="5.7109375" style="52" customWidth="1"/>
    <col min="4623" max="4623" width="8.85546875" style="52"/>
    <col min="4624" max="4630" width="5.7109375" style="52" customWidth="1"/>
    <col min="4631" max="4864" width="8.85546875" style="52"/>
    <col min="4865" max="4865" width="3.7109375" style="52" customWidth="1"/>
    <col min="4866" max="4866" width="10.7109375" style="52" customWidth="1"/>
    <col min="4867" max="4867" width="15.28515625" style="52" customWidth="1"/>
    <col min="4868" max="4874" width="5.7109375" style="52" customWidth="1"/>
    <col min="4875" max="4875" width="6.5703125" style="52" customWidth="1"/>
    <col min="4876" max="4878" width="5.7109375" style="52" customWidth="1"/>
    <col min="4879" max="4879" width="8.85546875" style="52"/>
    <col min="4880" max="4886" width="5.7109375" style="52" customWidth="1"/>
    <col min="4887" max="5120" width="8.85546875" style="52"/>
    <col min="5121" max="5121" width="3.7109375" style="52" customWidth="1"/>
    <col min="5122" max="5122" width="10.7109375" style="52" customWidth="1"/>
    <col min="5123" max="5123" width="15.28515625" style="52" customWidth="1"/>
    <col min="5124" max="5130" width="5.7109375" style="52" customWidth="1"/>
    <col min="5131" max="5131" width="6.5703125" style="52" customWidth="1"/>
    <col min="5132" max="5134" width="5.7109375" style="52" customWidth="1"/>
    <col min="5135" max="5135" width="8.85546875" style="52"/>
    <col min="5136" max="5142" width="5.7109375" style="52" customWidth="1"/>
    <col min="5143" max="5376" width="8.85546875" style="52"/>
    <col min="5377" max="5377" width="3.7109375" style="52" customWidth="1"/>
    <col min="5378" max="5378" width="10.7109375" style="52" customWidth="1"/>
    <col min="5379" max="5379" width="15.28515625" style="52" customWidth="1"/>
    <col min="5380" max="5386" width="5.7109375" style="52" customWidth="1"/>
    <col min="5387" max="5387" width="6.5703125" style="52" customWidth="1"/>
    <col min="5388" max="5390" width="5.7109375" style="52" customWidth="1"/>
    <col min="5391" max="5391" width="8.85546875" style="52"/>
    <col min="5392" max="5398" width="5.7109375" style="52" customWidth="1"/>
    <col min="5399" max="5632" width="8.85546875" style="52"/>
    <col min="5633" max="5633" width="3.7109375" style="52" customWidth="1"/>
    <col min="5634" max="5634" width="10.7109375" style="52" customWidth="1"/>
    <col min="5635" max="5635" width="15.28515625" style="52" customWidth="1"/>
    <col min="5636" max="5642" width="5.7109375" style="52" customWidth="1"/>
    <col min="5643" max="5643" width="6.5703125" style="52" customWidth="1"/>
    <col min="5644" max="5646" width="5.7109375" style="52" customWidth="1"/>
    <col min="5647" max="5647" width="8.85546875" style="52"/>
    <col min="5648" max="5654" width="5.7109375" style="52" customWidth="1"/>
    <col min="5655" max="5888" width="8.85546875" style="52"/>
    <col min="5889" max="5889" width="3.7109375" style="52" customWidth="1"/>
    <col min="5890" max="5890" width="10.7109375" style="52" customWidth="1"/>
    <col min="5891" max="5891" width="15.28515625" style="52" customWidth="1"/>
    <col min="5892" max="5898" width="5.7109375" style="52" customWidth="1"/>
    <col min="5899" max="5899" width="6.5703125" style="52" customWidth="1"/>
    <col min="5900" max="5902" width="5.7109375" style="52" customWidth="1"/>
    <col min="5903" max="5903" width="8.85546875" style="52"/>
    <col min="5904" max="5910" width="5.7109375" style="52" customWidth="1"/>
    <col min="5911" max="6144" width="8.85546875" style="52"/>
    <col min="6145" max="6145" width="3.7109375" style="52" customWidth="1"/>
    <col min="6146" max="6146" width="10.7109375" style="52" customWidth="1"/>
    <col min="6147" max="6147" width="15.28515625" style="52" customWidth="1"/>
    <col min="6148" max="6154" width="5.7109375" style="52" customWidth="1"/>
    <col min="6155" max="6155" width="6.5703125" style="52" customWidth="1"/>
    <col min="6156" max="6158" width="5.7109375" style="52" customWidth="1"/>
    <col min="6159" max="6159" width="8.85546875" style="52"/>
    <col min="6160" max="6166" width="5.7109375" style="52" customWidth="1"/>
    <col min="6167" max="6400" width="8.85546875" style="52"/>
    <col min="6401" max="6401" width="3.7109375" style="52" customWidth="1"/>
    <col min="6402" max="6402" width="10.7109375" style="52" customWidth="1"/>
    <col min="6403" max="6403" width="15.28515625" style="52" customWidth="1"/>
    <col min="6404" max="6410" width="5.7109375" style="52" customWidth="1"/>
    <col min="6411" max="6411" width="6.5703125" style="52" customWidth="1"/>
    <col min="6412" max="6414" width="5.7109375" style="52" customWidth="1"/>
    <col min="6415" max="6415" width="8.85546875" style="52"/>
    <col min="6416" max="6422" width="5.7109375" style="52" customWidth="1"/>
    <col min="6423" max="6656" width="8.85546875" style="52"/>
    <col min="6657" max="6657" width="3.7109375" style="52" customWidth="1"/>
    <col min="6658" max="6658" width="10.7109375" style="52" customWidth="1"/>
    <col min="6659" max="6659" width="15.28515625" style="52" customWidth="1"/>
    <col min="6660" max="6666" width="5.7109375" style="52" customWidth="1"/>
    <col min="6667" max="6667" width="6.5703125" style="52" customWidth="1"/>
    <col min="6668" max="6670" width="5.7109375" style="52" customWidth="1"/>
    <col min="6671" max="6671" width="8.85546875" style="52"/>
    <col min="6672" max="6678" width="5.7109375" style="52" customWidth="1"/>
    <col min="6679" max="6912" width="8.85546875" style="52"/>
    <col min="6913" max="6913" width="3.7109375" style="52" customWidth="1"/>
    <col min="6914" max="6914" width="10.7109375" style="52" customWidth="1"/>
    <col min="6915" max="6915" width="15.28515625" style="52" customWidth="1"/>
    <col min="6916" max="6922" width="5.7109375" style="52" customWidth="1"/>
    <col min="6923" max="6923" width="6.5703125" style="52" customWidth="1"/>
    <col min="6924" max="6926" width="5.7109375" style="52" customWidth="1"/>
    <col min="6927" max="6927" width="8.85546875" style="52"/>
    <col min="6928" max="6934" width="5.7109375" style="52" customWidth="1"/>
    <col min="6935" max="7168" width="8.85546875" style="52"/>
    <col min="7169" max="7169" width="3.7109375" style="52" customWidth="1"/>
    <col min="7170" max="7170" width="10.7109375" style="52" customWidth="1"/>
    <col min="7171" max="7171" width="15.28515625" style="52" customWidth="1"/>
    <col min="7172" max="7178" width="5.7109375" style="52" customWidth="1"/>
    <col min="7179" max="7179" width="6.5703125" style="52" customWidth="1"/>
    <col min="7180" max="7182" width="5.7109375" style="52" customWidth="1"/>
    <col min="7183" max="7183" width="8.85546875" style="52"/>
    <col min="7184" max="7190" width="5.7109375" style="52" customWidth="1"/>
    <col min="7191" max="7424" width="8.85546875" style="52"/>
    <col min="7425" max="7425" width="3.7109375" style="52" customWidth="1"/>
    <col min="7426" max="7426" width="10.7109375" style="52" customWidth="1"/>
    <col min="7427" max="7427" width="15.28515625" style="52" customWidth="1"/>
    <col min="7428" max="7434" width="5.7109375" style="52" customWidth="1"/>
    <col min="7435" max="7435" width="6.5703125" style="52" customWidth="1"/>
    <col min="7436" max="7438" width="5.7109375" style="52" customWidth="1"/>
    <col min="7439" max="7439" width="8.85546875" style="52"/>
    <col min="7440" max="7446" width="5.7109375" style="52" customWidth="1"/>
    <col min="7447" max="7680" width="8.85546875" style="52"/>
    <col min="7681" max="7681" width="3.7109375" style="52" customWidth="1"/>
    <col min="7682" max="7682" width="10.7109375" style="52" customWidth="1"/>
    <col min="7683" max="7683" width="15.28515625" style="52" customWidth="1"/>
    <col min="7684" max="7690" width="5.7109375" style="52" customWidth="1"/>
    <col min="7691" max="7691" width="6.5703125" style="52" customWidth="1"/>
    <col min="7692" max="7694" width="5.7109375" style="52" customWidth="1"/>
    <col min="7695" max="7695" width="8.85546875" style="52"/>
    <col min="7696" max="7702" width="5.7109375" style="52" customWidth="1"/>
    <col min="7703" max="7936" width="8.85546875" style="52"/>
    <col min="7937" max="7937" width="3.7109375" style="52" customWidth="1"/>
    <col min="7938" max="7938" width="10.7109375" style="52" customWidth="1"/>
    <col min="7939" max="7939" width="15.28515625" style="52" customWidth="1"/>
    <col min="7940" max="7946" width="5.7109375" style="52" customWidth="1"/>
    <col min="7947" max="7947" width="6.5703125" style="52" customWidth="1"/>
    <col min="7948" max="7950" width="5.7109375" style="52" customWidth="1"/>
    <col min="7951" max="7951" width="8.85546875" style="52"/>
    <col min="7952" max="7958" width="5.7109375" style="52" customWidth="1"/>
    <col min="7959" max="8192" width="8.85546875" style="52"/>
    <col min="8193" max="8193" width="3.7109375" style="52" customWidth="1"/>
    <col min="8194" max="8194" width="10.7109375" style="52" customWidth="1"/>
    <col min="8195" max="8195" width="15.28515625" style="52" customWidth="1"/>
    <col min="8196" max="8202" width="5.7109375" style="52" customWidth="1"/>
    <col min="8203" max="8203" width="6.5703125" style="52" customWidth="1"/>
    <col min="8204" max="8206" width="5.7109375" style="52" customWidth="1"/>
    <col min="8207" max="8207" width="8.85546875" style="52"/>
    <col min="8208" max="8214" width="5.7109375" style="52" customWidth="1"/>
    <col min="8215" max="8448" width="8.85546875" style="52"/>
    <col min="8449" max="8449" width="3.7109375" style="52" customWidth="1"/>
    <col min="8450" max="8450" width="10.7109375" style="52" customWidth="1"/>
    <col min="8451" max="8451" width="15.28515625" style="52" customWidth="1"/>
    <col min="8452" max="8458" width="5.7109375" style="52" customWidth="1"/>
    <col min="8459" max="8459" width="6.5703125" style="52" customWidth="1"/>
    <col min="8460" max="8462" width="5.7109375" style="52" customWidth="1"/>
    <col min="8463" max="8463" width="8.85546875" style="52"/>
    <col min="8464" max="8470" width="5.7109375" style="52" customWidth="1"/>
    <col min="8471" max="8704" width="8.85546875" style="52"/>
    <col min="8705" max="8705" width="3.7109375" style="52" customWidth="1"/>
    <col min="8706" max="8706" width="10.7109375" style="52" customWidth="1"/>
    <col min="8707" max="8707" width="15.28515625" style="52" customWidth="1"/>
    <col min="8708" max="8714" width="5.7109375" style="52" customWidth="1"/>
    <col min="8715" max="8715" width="6.5703125" style="52" customWidth="1"/>
    <col min="8716" max="8718" width="5.7109375" style="52" customWidth="1"/>
    <col min="8719" max="8719" width="8.85546875" style="52"/>
    <col min="8720" max="8726" width="5.7109375" style="52" customWidth="1"/>
    <col min="8727" max="8960" width="8.85546875" style="52"/>
    <col min="8961" max="8961" width="3.7109375" style="52" customWidth="1"/>
    <col min="8962" max="8962" width="10.7109375" style="52" customWidth="1"/>
    <col min="8963" max="8963" width="15.28515625" style="52" customWidth="1"/>
    <col min="8964" max="8970" width="5.7109375" style="52" customWidth="1"/>
    <col min="8971" max="8971" width="6.5703125" style="52" customWidth="1"/>
    <col min="8972" max="8974" width="5.7109375" style="52" customWidth="1"/>
    <col min="8975" max="8975" width="8.85546875" style="52"/>
    <col min="8976" max="8982" width="5.7109375" style="52" customWidth="1"/>
    <col min="8983" max="9216" width="8.85546875" style="52"/>
    <col min="9217" max="9217" width="3.7109375" style="52" customWidth="1"/>
    <col min="9218" max="9218" width="10.7109375" style="52" customWidth="1"/>
    <col min="9219" max="9219" width="15.28515625" style="52" customWidth="1"/>
    <col min="9220" max="9226" width="5.7109375" style="52" customWidth="1"/>
    <col min="9227" max="9227" width="6.5703125" style="52" customWidth="1"/>
    <col min="9228" max="9230" width="5.7109375" style="52" customWidth="1"/>
    <col min="9231" max="9231" width="8.85546875" style="52"/>
    <col min="9232" max="9238" width="5.7109375" style="52" customWidth="1"/>
    <col min="9239" max="9472" width="8.85546875" style="52"/>
    <col min="9473" max="9473" width="3.7109375" style="52" customWidth="1"/>
    <col min="9474" max="9474" width="10.7109375" style="52" customWidth="1"/>
    <col min="9475" max="9475" width="15.28515625" style="52" customWidth="1"/>
    <col min="9476" max="9482" width="5.7109375" style="52" customWidth="1"/>
    <col min="9483" max="9483" width="6.5703125" style="52" customWidth="1"/>
    <col min="9484" max="9486" width="5.7109375" style="52" customWidth="1"/>
    <col min="9487" max="9487" width="8.85546875" style="52"/>
    <col min="9488" max="9494" width="5.7109375" style="52" customWidth="1"/>
    <col min="9495" max="9728" width="8.85546875" style="52"/>
    <col min="9729" max="9729" width="3.7109375" style="52" customWidth="1"/>
    <col min="9730" max="9730" width="10.7109375" style="52" customWidth="1"/>
    <col min="9731" max="9731" width="15.28515625" style="52" customWidth="1"/>
    <col min="9732" max="9738" width="5.7109375" style="52" customWidth="1"/>
    <col min="9739" max="9739" width="6.5703125" style="52" customWidth="1"/>
    <col min="9740" max="9742" width="5.7109375" style="52" customWidth="1"/>
    <col min="9743" max="9743" width="8.85546875" style="52"/>
    <col min="9744" max="9750" width="5.7109375" style="52" customWidth="1"/>
    <col min="9751" max="9984" width="8.85546875" style="52"/>
    <col min="9985" max="9985" width="3.7109375" style="52" customWidth="1"/>
    <col min="9986" max="9986" width="10.7109375" style="52" customWidth="1"/>
    <col min="9987" max="9987" width="15.28515625" style="52" customWidth="1"/>
    <col min="9988" max="9994" width="5.7109375" style="52" customWidth="1"/>
    <col min="9995" max="9995" width="6.5703125" style="52" customWidth="1"/>
    <col min="9996" max="9998" width="5.7109375" style="52" customWidth="1"/>
    <col min="9999" max="9999" width="8.85546875" style="52"/>
    <col min="10000" max="10006" width="5.7109375" style="52" customWidth="1"/>
    <col min="10007" max="10240" width="8.85546875" style="52"/>
    <col min="10241" max="10241" width="3.7109375" style="52" customWidth="1"/>
    <col min="10242" max="10242" width="10.7109375" style="52" customWidth="1"/>
    <col min="10243" max="10243" width="15.28515625" style="52" customWidth="1"/>
    <col min="10244" max="10250" width="5.7109375" style="52" customWidth="1"/>
    <col min="10251" max="10251" width="6.5703125" style="52" customWidth="1"/>
    <col min="10252" max="10254" width="5.7109375" style="52" customWidth="1"/>
    <col min="10255" max="10255" width="8.85546875" style="52"/>
    <col min="10256" max="10262" width="5.7109375" style="52" customWidth="1"/>
    <col min="10263" max="10496" width="8.85546875" style="52"/>
    <col min="10497" max="10497" width="3.7109375" style="52" customWidth="1"/>
    <col min="10498" max="10498" width="10.7109375" style="52" customWidth="1"/>
    <col min="10499" max="10499" width="15.28515625" style="52" customWidth="1"/>
    <col min="10500" max="10506" width="5.7109375" style="52" customWidth="1"/>
    <col min="10507" max="10507" width="6.5703125" style="52" customWidth="1"/>
    <col min="10508" max="10510" width="5.7109375" style="52" customWidth="1"/>
    <col min="10511" max="10511" width="8.85546875" style="52"/>
    <col min="10512" max="10518" width="5.7109375" style="52" customWidth="1"/>
    <col min="10519" max="10752" width="8.85546875" style="52"/>
    <col min="10753" max="10753" width="3.7109375" style="52" customWidth="1"/>
    <col min="10754" max="10754" width="10.7109375" style="52" customWidth="1"/>
    <col min="10755" max="10755" width="15.28515625" style="52" customWidth="1"/>
    <col min="10756" max="10762" width="5.7109375" style="52" customWidth="1"/>
    <col min="10763" max="10763" width="6.5703125" style="52" customWidth="1"/>
    <col min="10764" max="10766" width="5.7109375" style="52" customWidth="1"/>
    <col min="10767" max="10767" width="8.85546875" style="52"/>
    <col min="10768" max="10774" width="5.7109375" style="52" customWidth="1"/>
    <col min="10775" max="11008" width="8.85546875" style="52"/>
    <col min="11009" max="11009" width="3.7109375" style="52" customWidth="1"/>
    <col min="11010" max="11010" width="10.7109375" style="52" customWidth="1"/>
    <col min="11011" max="11011" width="15.28515625" style="52" customWidth="1"/>
    <col min="11012" max="11018" width="5.7109375" style="52" customWidth="1"/>
    <col min="11019" max="11019" width="6.5703125" style="52" customWidth="1"/>
    <col min="11020" max="11022" width="5.7109375" style="52" customWidth="1"/>
    <col min="11023" max="11023" width="8.85546875" style="52"/>
    <col min="11024" max="11030" width="5.7109375" style="52" customWidth="1"/>
    <col min="11031" max="11264" width="8.85546875" style="52"/>
    <col min="11265" max="11265" width="3.7109375" style="52" customWidth="1"/>
    <col min="11266" max="11266" width="10.7109375" style="52" customWidth="1"/>
    <col min="11267" max="11267" width="15.28515625" style="52" customWidth="1"/>
    <col min="11268" max="11274" width="5.7109375" style="52" customWidth="1"/>
    <col min="11275" max="11275" width="6.5703125" style="52" customWidth="1"/>
    <col min="11276" max="11278" width="5.7109375" style="52" customWidth="1"/>
    <col min="11279" max="11279" width="8.85546875" style="52"/>
    <col min="11280" max="11286" width="5.7109375" style="52" customWidth="1"/>
    <col min="11287" max="11520" width="8.85546875" style="52"/>
    <col min="11521" max="11521" width="3.7109375" style="52" customWidth="1"/>
    <col min="11522" max="11522" width="10.7109375" style="52" customWidth="1"/>
    <col min="11523" max="11523" width="15.28515625" style="52" customWidth="1"/>
    <col min="11524" max="11530" width="5.7109375" style="52" customWidth="1"/>
    <col min="11531" max="11531" width="6.5703125" style="52" customWidth="1"/>
    <col min="11532" max="11534" width="5.7109375" style="52" customWidth="1"/>
    <col min="11535" max="11535" width="8.85546875" style="52"/>
    <col min="11536" max="11542" width="5.7109375" style="52" customWidth="1"/>
    <col min="11543" max="11776" width="8.85546875" style="52"/>
    <col min="11777" max="11777" width="3.7109375" style="52" customWidth="1"/>
    <col min="11778" max="11778" width="10.7109375" style="52" customWidth="1"/>
    <col min="11779" max="11779" width="15.28515625" style="52" customWidth="1"/>
    <col min="11780" max="11786" width="5.7109375" style="52" customWidth="1"/>
    <col min="11787" max="11787" width="6.5703125" style="52" customWidth="1"/>
    <col min="11788" max="11790" width="5.7109375" style="52" customWidth="1"/>
    <col min="11791" max="11791" width="8.85546875" style="52"/>
    <col min="11792" max="11798" width="5.7109375" style="52" customWidth="1"/>
    <col min="11799" max="12032" width="8.85546875" style="52"/>
    <col min="12033" max="12033" width="3.7109375" style="52" customWidth="1"/>
    <col min="12034" max="12034" width="10.7109375" style="52" customWidth="1"/>
    <col min="12035" max="12035" width="15.28515625" style="52" customWidth="1"/>
    <col min="12036" max="12042" width="5.7109375" style="52" customWidth="1"/>
    <col min="12043" max="12043" width="6.5703125" style="52" customWidth="1"/>
    <col min="12044" max="12046" width="5.7109375" style="52" customWidth="1"/>
    <col min="12047" max="12047" width="8.85546875" style="52"/>
    <col min="12048" max="12054" width="5.7109375" style="52" customWidth="1"/>
    <col min="12055" max="12288" width="8.85546875" style="52"/>
    <col min="12289" max="12289" width="3.7109375" style="52" customWidth="1"/>
    <col min="12290" max="12290" width="10.7109375" style="52" customWidth="1"/>
    <col min="12291" max="12291" width="15.28515625" style="52" customWidth="1"/>
    <col min="12292" max="12298" width="5.7109375" style="52" customWidth="1"/>
    <col min="12299" max="12299" width="6.5703125" style="52" customWidth="1"/>
    <col min="12300" max="12302" width="5.7109375" style="52" customWidth="1"/>
    <col min="12303" max="12303" width="8.85546875" style="52"/>
    <col min="12304" max="12310" width="5.7109375" style="52" customWidth="1"/>
    <col min="12311" max="12544" width="8.85546875" style="52"/>
    <col min="12545" max="12545" width="3.7109375" style="52" customWidth="1"/>
    <col min="12546" max="12546" width="10.7109375" style="52" customWidth="1"/>
    <col min="12547" max="12547" width="15.28515625" style="52" customWidth="1"/>
    <col min="12548" max="12554" width="5.7109375" style="52" customWidth="1"/>
    <col min="12555" max="12555" width="6.5703125" style="52" customWidth="1"/>
    <col min="12556" max="12558" width="5.7109375" style="52" customWidth="1"/>
    <col min="12559" max="12559" width="8.85546875" style="52"/>
    <col min="12560" max="12566" width="5.7109375" style="52" customWidth="1"/>
    <col min="12567" max="12800" width="8.85546875" style="52"/>
    <col min="12801" max="12801" width="3.7109375" style="52" customWidth="1"/>
    <col min="12802" max="12802" width="10.7109375" style="52" customWidth="1"/>
    <col min="12803" max="12803" width="15.28515625" style="52" customWidth="1"/>
    <col min="12804" max="12810" width="5.7109375" style="52" customWidth="1"/>
    <col min="12811" max="12811" width="6.5703125" style="52" customWidth="1"/>
    <col min="12812" max="12814" width="5.7109375" style="52" customWidth="1"/>
    <col min="12815" max="12815" width="8.85546875" style="52"/>
    <col min="12816" max="12822" width="5.7109375" style="52" customWidth="1"/>
    <col min="12823" max="13056" width="8.85546875" style="52"/>
    <col min="13057" max="13057" width="3.7109375" style="52" customWidth="1"/>
    <col min="13058" max="13058" width="10.7109375" style="52" customWidth="1"/>
    <col min="13059" max="13059" width="15.28515625" style="52" customWidth="1"/>
    <col min="13060" max="13066" width="5.7109375" style="52" customWidth="1"/>
    <col min="13067" max="13067" width="6.5703125" style="52" customWidth="1"/>
    <col min="13068" max="13070" width="5.7109375" style="52" customWidth="1"/>
    <col min="13071" max="13071" width="8.85546875" style="52"/>
    <col min="13072" max="13078" width="5.7109375" style="52" customWidth="1"/>
    <col min="13079" max="13312" width="8.85546875" style="52"/>
    <col min="13313" max="13313" width="3.7109375" style="52" customWidth="1"/>
    <col min="13314" max="13314" width="10.7109375" style="52" customWidth="1"/>
    <col min="13315" max="13315" width="15.28515625" style="52" customWidth="1"/>
    <col min="13316" max="13322" width="5.7109375" style="52" customWidth="1"/>
    <col min="13323" max="13323" width="6.5703125" style="52" customWidth="1"/>
    <col min="13324" max="13326" width="5.7109375" style="52" customWidth="1"/>
    <col min="13327" max="13327" width="8.85546875" style="52"/>
    <col min="13328" max="13334" width="5.7109375" style="52" customWidth="1"/>
    <col min="13335" max="13568" width="8.85546875" style="52"/>
    <col min="13569" max="13569" width="3.7109375" style="52" customWidth="1"/>
    <col min="13570" max="13570" width="10.7109375" style="52" customWidth="1"/>
    <col min="13571" max="13571" width="15.28515625" style="52" customWidth="1"/>
    <col min="13572" max="13578" width="5.7109375" style="52" customWidth="1"/>
    <col min="13579" max="13579" width="6.5703125" style="52" customWidth="1"/>
    <col min="13580" max="13582" width="5.7109375" style="52" customWidth="1"/>
    <col min="13583" max="13583" width="8.85546875" style="52"/>
    <col min="13584" max="13590" width="5.7109375" style="52" customWidth="1"/>
    <col min="13591" max="13824" width="8.85546875" style="52"/>
    <col min="13825" max="13825" width="3.7109375" style="52" customWidth="1"/>
    <col min="13826" max="13826" width="10.7109375" style="52" customWidth="1"/>
    <col min="13827" max="13827" width="15.28515625" style="52" customWidth="1"/>
    <col min="13828" max="13834" width="5.7109375" style="52" customWidth="1"/>
    <col min="13835" max="13835" width="6.5703125" style="52" customWidth="1"/>
    <col min="13836" max="13838" width="5.7109375" style="52" customWidth="1"/>
    <col min="13839" max="13839" width="8.85546875" style="52"/>
    <col min="13840" max="13846" width="5.7109375" style="52" customWidth="1"/>
    <col min="13847" max="14080" width="8.85546875" style="52"/>
    <col min="14081" max="14081" width="3.7109375" style="52" customWidth="1"/>
    <col min="14082" max="14082" width="10.7109375" style="52" customWidth="1"/>
    <col min="14083" max="14083" width="15.28515625" style="52" customWidth="1"/>
    <col min="14084" max="14090" width="5.7109375" style="52" customWidth="1"/>
    <col min="14091" max="14091" width="6.5703125" style="52" customWidth="1"/>
    <col min="14092" max="14094" width="5.7109375" style="52" customWidth="1"/>
    <col min="14095" max="14095" width="8.85546875" style="52"/>
    <col min="14096" max="14102" width="5.7109375" style="52" customWidth="1"/>
    <col min="14103" max="14336" width="8.85546875" style="52"/>
    <col min="14337" max="14337" width="3.7109375" style="52" customWidth="1"/>
    <col min="14338" max="14338" width="10.7109375" style="52" customWidth="1"/>
    <col min="14339" max="14339" width="15.28515625" style="52" customWidth="1"/>
    <col min="14340" max="14346" width="5.7109375" style="52" customWidth="1"/>
    <col min="14347" max="14347" width="6.5703125" style="52" customWidth="1"/>
    <col min="14348" max="14350" width="5.7109375" style="52" customWidth="1"/>
    <col min="14351" max="14351" width="8.85546875" style="52"/>
    <col min="14352" max="14358" width="5.7109375" style="52" customWidth="1"/>
    <col min="14359" max="14592" width="8.85546875" style="52"/>
    <col min="14593" max="14593" width="3.7109375" style="52" customWidth="1"/>
    <col min="14594" max="14594" width="10.7109375" style="52" customWidth="1"/>
    <col min="14595" max="14595" width="15.28515625" style="52" customWidth="1"/>
    <col min="14596" max="14602" width="5.7109375" style="52" customWidth="1"/>
    <col min="14603" max="14603" width="6.5703125" style="52" customWidth="1"/>
    <col min="14604" max="14606" width="5.7109375" style="52" customWidth="1"/>
    <col min="14607" max="14607" width="8.85546875" style="52"/>
    <col min="14608" max="14614" width="5.7109375" style="52" customWidth="1"/>
    <col min="14615" max="14848" width="8.85546875" style="52"/>
    <col min="14849" max="14849" width="3.7109375" style="52" customWidth="1"/>
    <col min="14850" max="14850" width="10.7109375" style="52" customWidth="1"/>
    <col min="14851" max="14851" width="15.28515625" style="52" customWidth="1"/>
    <col min="14852" max="14858" width="5.7109375" style="52" customWidth="1"/>
    <col min="14859" max="14859" width="6.5703125" style="52" customWidth="1"/>
    <col min="14860" max="14862" width="5.7109375" style="52" customWidth="1"/>
    <col min="14863" max="14863" width="8.85546875" style="52"/>
    <col min="14864" max="14870" width="5.7109375" style="52" customWidth="1"/>
    <col min="14871" max="15104" width="8.85546875" style="52"/>
    <col min="15105" max="15105" width="3.7109375" style="52" customWidth="1"/>
    <col min="15106" max="15106" width="10.7109375" style="52" customWidth="1"/>
    <col min="15107" max="15107" width="15.28515625" style="52" customWidth="1"/>
    <col min="15108" max="15114" width="5.7109375" style="52" customWidth="1"/>
    <col min="15115" max="15115" width="6.5703125" style="52" customWidth="1"/>
    <col min="15116" max="15118" width="5.7109375" style="52" customWidth="1"/>
    <col min="15119" max="15119" width="8.85546875" style="52"/>
    <col min="15120" max="15126" width="5.7109375" style="52" customWidth="1"/>
    <col min="15127" max="15360" width="8.85546875" style="52"/>
    <col min="15361" max="15361" width="3.7109375" style="52" customWidth="1"/>
    <col min="15362" max="15362" width="10.7109375" style="52" customWidth="1"/>
    <col min="15363" max="15363" width="15.28515625" style="52" customWidth="1"/>
    <col min="15364" max="15370" width="5.7109375" style="52" customWidth="1"/>
    <col min="15371" max="15371" width="6.5703125" style="52" customWidth="1"/>
    <col min="15372" max="15374" width="5.7109375" style="52" customWidth="1"/>
    <col min="15375" max="15375" width="8.85546875" style="52"/>
    <col min="15376" max="15382" width="5.7109375" style="52" customWidth="1"/>
    <col min="15383" max="15616" width="8.85546875" style="52"/>
    <col min="15617" max="15617" width="3.7109375" style="52" customWidth="1"/>
    <col min="15618" max="15618" width="10.7109375" style="52" customWidth="1"/>
    <col min="15619" max="15619" width="15.28515625" style="52" customWidth="1"/>
    <col min="15620" max="15626" width="5.7109375" style="52" customWidth="1"/>
    <col min="15627" max="15627" width="6.5703125" style="52" customWidth="1"/>
    <col min="15628" max="15630" width="5.7109375" style="52" customWidth="1"/>
    <col min="15631" max="15631" width="8.85546875" style="52"/>
    <col min="15632" max="15638" width="5.7109375" style="52" customWidth="1"/>
    <col min="15639" max="15872" width="8.85546875" style="52"/>
    <col min="15873" max="15873" width="3.7109375" style="52" customWidth="1"/>
    <col min="15874" max="15874" width="10.7109375" style="52" customWidth="1"/>
    <col min="15875" max="15875" width="15.28515625" style="52" customWidth="1"/>
    <col min="15876" max="15882" width="5.7109375" style="52" customWidth="1"/>
    <col min="15883" max="15883" width="6.5703125" style="52" customWidth="1"/>
    <col min="15884" max="15886" width="5.7109375" style="52" customWidth="1"/>
    <col min="15887" max="15887" width="8.85546875" style="52"/>
    <col min="15888" max="15894" width="5.7109375" style="52" customWidth="1"/>
    <col min="15895" max="16128" width="8.85546875" style="52"/>
    <col min="16129" max="16129" width="3.7109375" style="52" customWidth="1"/>
    <col min="16130" max="16130" width="10.7109375" style="52" customWidth="1"/>
    <col min="16131" max="16131" width="15.28515625" style="52" customWidth="1"/>
    <col min="16132" max="16138" width="5.7109375" style="52" customWidth="1"/>
    <col min="16139" max="16139" width="6.5703125" style="52" customWidth="1"/>
    <col min="16140" max="16142" width="5.7109375" style="52" customWidth="1"/>
    <col min="16143" max="16143" width="8.85546875" style="52"/>
    <col min="16144" max="16150" width="5.7109375" style="52" customWidth="1"/>
    <col min="16151" max="16384" width="8.85546875" style="52"/>
  </cols>
  <sheetData>
    <row r="1" spans="1:22" ht="15">
      <c r="A1" s="72" t="s">
        <v>162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</row>
    <row r="2" spans="1:22" ht="17.45" customHeight="1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</row>
    <row r="3" spans="1:22" ht="10.15" customHeight="1">
      <c r="A3" s="73" t="s">
        <v>163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</row>
    <row r="4" spans="1:22" s="53" customFormat="1" ht="13.15" customHeight="1">
      <c r="A4" s="72" t="s">
        <v>164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1:22" s="53" customFormat="1" ht="13.15" customHeight="1">
      <c r="A5" s="72" t="s">
        <v>165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</row>
    <row r="7" spans="1:22" ht="12.75" customHeight="1">
      <c r="A7" s="74" t="s">
        <v>166</v>
      </c>
      <c r="B7" s="74" t="s">
        <v>167</v>
      </c>
      <c r="C7" s="54" t="s">
        <v>168</v>
      </c>
      <c r="D7" s="74" t="s">
        <v>169</v>
      </c>
      <c r="E7" s="74"/>
      <c r="F7" s="74"/>
      <c r="G7" s="74"/>
      <c r="H7" s="74"/>
      <c r="I7" s="74"/>
      <c r="J7" s="74"/>
      <c r="K7" s="74"/>
      <c r="L7" s="74" t="s">
        <v>170</v>
      </c>
      <c r="M7" s="74"/>
      <c r="N7" s="74"/>
      <c r="O7" s="55" t="s">
        <v>171</v>
      </c>
      <c r="P7" s="74" t="s">
        <v>172</v>
      </c>
      <c r="Q7" s="74"/>
      <c r="R7" s="74"/>
      <c r="S7" s="74"/>
      <c r="T7" s="74"/>
      <c r="U7" s="74"/>
      <c r="V7" s="74"/>
    </row>
    <row r="8" spans="1:22" ht="15">
      <c r="A8" s="74"/>
      <c r="B8" s="74"/>
      <c r="C8" s="56" t="s">
        <v>173</v>
      </c>
      <c r="D8" s="55" t="s">
        <v>113</v>
      </c>
      <c r="E8" s="55" t="s">
        <v>114</v>
      </c>
      <c r="F8" s="55" t="s">
        <v>115</v>
      </c>
      <c r="G8" s="55" t="s">
        <v>116</v>
      </c>
      <c r="H8" s="55" t="s">
        <v>117</v>
      </c>
      <c r="I8" s="55" t="s">
        <v>118</v>
      </c>
      <c r="J8" s="55" t="s">
        <v>119</v>
      </c>
      <c r="K8" s="55" t="s">
        <v>120</v>
      </c>
      <c r="L8" s="55" t="s">
        <v>121</v>
      </c>
      <c r="M8" s="55" t="s">
        <v>122</v>
      </c>
      <c r="N8" s="55" t="s">
        <v>123</v>
      </c>
      <c r="O8" s="55" t="s">
        <v>124</v>
      </c>
      <c r="P8" s="55" t="s">
        <v>125</v>
      </c>
      <c r="Q8" s="55" t="s">
        <v>126</v>
      </c>
      <c r="R8" s="55" t="s">
        <v>127</v>
      </c>
      <c r="S8" s="55" t="s">
        <v>128</v>
      </c>
      <c r="T8" s="55" t="s">
        <v>129</v>
      </c>
      <c r="U8" s="55" t="s">
        <v>130</v>
      </c>
      <c r="V8" s="55" t="s">
        <v>131</v>
      </c>
    </row>
    <row r="9" spans="1:22" ht="15">
      <c r="A9" s="55">
        <v>1</v>
      </c>
      <c r="B9" s="55" t="s">
        <v>132</v>
      </c>
      <c r="C9" s="55"/>
      <c r="D9" s="55">
        <v>8.5150000000000006</v>
      </c>
      <c r="E9" s="55">
        <v>0.1</v>
      </c>
      <c r="F9" s="55">
        <v>1.111</v>
      </c>
      <c r="G9" s="55">
        <v>1.651</v>
      </c>
      <c r="H9" s="55">
        <v>2.4300000000000002</v>
      </c>
      <c r="I9" s="55">
        <v>3.0779999999999998</v>
      </c>
      <c r="J9" s="55">
        <v>3.5449999999999999</v>
      </c>
      <c r="K9" s="55">
        <f t="shared" ref="K9:K17" si="0">D9*((E9)+(2*F9)+(3*G9)+(4*H9)+(4*I9)+(2*J9))/16</f>
        <v>19.370028437500004</v>
      </c>
      <c r="L9" s="55">
        <v>7.3380000000000001</v>
      </c>
      <c r="M9" s="55">
        <v>2.2559999999999998</v>
      </c>
      <c r="N9" s="55">
        <f t="shared" ref="N9:N17" si="1">0.5*L9*M9</f>
        <v>8.2772639999999988</v>
      </c>
      <c r="O9" s="55">
        <f t="shared" ref="O9:O58" si="2">K9+N9</f>
        <v>27.647292437500003</v>
      </c>
      <c r="P9" s="55"/>
      <c r="Q9" s="55"/>
      <c r="R9" s="55"/>
      <c r="S9" s="55"/>
      <c r="T9" s="55"/>
      <c r="U9" s="55">
        <f t="shared" ref="U9:U58" si="3">0.75*(P9+Q9)/2*(S9+T9)/2</f>
        <v>0</v>
      </c>
      <c r="V9" s="55">
        <f t="shared" ref="V9:V58" si="4">0.82*R9*(S9+T9)/2</f>
        <v>0</v>
      </c>
    </row>
    <row r="10" spans="1:22" ht="15">
      <c r="A10" s="55">
        <v>2</v>
      </c>
      <c r="B10" s="55" t="s">
        <v>133</v>
      </c>
      <c r="C10" s="55"/>
      <c r="D10" s="55">
        <v>8.8870000000000005</v>
      </c>
      <c r="E10" s="55">
        <v>0.16700000000000001</v>
      </c>
      <c r="F10" s="55">
        <v>0.84</v>
      </c>
      <c r="G10" s="55">
        <v>1.141</v>
      </c>
      <c r="H10" s="55">
        <v>2.226</v>
      </c>
      <c r="I10" s="55">
        <v>2.2869999999999999</v>
      </c>
      <c r="J10" s="55">
        <v>3.407</v>
      </c>
      <c r="K10" s="55">
        <f t="shared" si="0"/>
        <v>16.738664499999999</v>
      </c>
      <c r="L10" s="55">
        <v>8.8689999999999998</v>
      </c>
      <c r="M10" s="55">
        <v>2.2730000000000001</v>
      </c>
      <c r="N10" s="55">
        <f t="shared" si="1"/>
        <v>10.0796185</v>
      </c>
      <c r="O10" s="55">
        <f t="shared" si="2"/>
        <v>26.818283000000001</v>
      </c>
      <c r="P10" s="55"/>
      <c r="Q10" s="55"/>
      <c r="R10" s="55"/>
      <c r="S10" s="55"/>
      <c r="T10" s="55"/>
      <c r="U10" s="55">
        <f t="shared" si="3"/>
        <v>0</v>
      </c>
      <c r="V10" s="55">
        <f t="shared" si="4"/>
        <v>0</v>
      </c>
    </row>
    <row r="11" spans="1:22" ht="15">
      <c r="A11" s="55">
        <v>3</v>
      </c>
      <c r="B11" s="55"/>
      <c r="C11" s="55"/>
      <c r="D11" s="55">
        <v>8.8870000000000005</v>
      </c>
      <c r="E11" s="55">
        <v>0.115</v>
      </c>
      <c r="F11" s="55">
        <v>1.143</v>
      </c>
      <c r="G11" s="55">
        <v>1.72</v>
      </c>
      <c r="H11" s="55">
        <v>2.452</v>
      </c>
      <c r="I11" s="55">
        <v>3</v>
      </c>
      <c r="J11" s="55">
        <v>3.3879999999999999</v>
      </c>
      <c r="K11" s="55">
        <f t="shared" si="0"/>
        <v>20.076288437500001</v>
      </c>
      <c r="L11" s="55">
        <v>8.8800000000000008</v>
      </c>
      <c r="M11" s="55">
        <v>2.8</v>
      </c>
      <c r="N11" s="55">
        <f t="shared" si="1"/>
        <v>12.432</v>
      </c>
      <c r="O11" s="55">
        <f t="shared" si="2"/>
        <v>32.508288437499999</v>
      </c>
      <c r="P11" s="55"/>
      <c r="Q11" s="55"/>
      <c r="R11" s="55"/>
      <c r="S11" s="55"/>
      <c r="T11" s="55"/>
      <c r="U11" s="55">
        <f t="shared" si="3"/>
        <v>0</v>
      </c>
      <c r="V11" s="55">
        <f t="shared" si="4"/>
        <v>0</v>
      </c>
    </row>
    <row r="12" spans="1:22" ht="15">
      <c r="A12" s="55">
        <v>4</v>
      </c>
      <c r="B12" s="55" t="s">
        <v>134</v>
      </c>
      <c r="C12" s="55"/>
      <c r="D12" s="55">
        <v>8.5350000000000001</v>
      </c>
      <c r="E12" s="55">
        <v>0.46800000000000003</v>
      </c>
      <c r="F12" s="55">
        <v>0.91</v>
      </c>
      <c r="G12" s="55">
        <v>1.3859999999999999</v>
      </c>
      <c r="H12" s="55">
        <v>2.0350000000000001</v>
      </c>
      <c r="I12" s="55">
        <v>2.4550000000000001</v>
      </c>
      <c r="J12" s="55">
        <v>2.746</v>
      </c>
      <c r="K12" s="55">
        <f t="shared" si="0"/>
        <v>15.948714375</v>
      </c>
      <c r="L12" s="55">
        <v>7.9020000000000001</v>
      </c>
      <c r="M12" s="55">
        <v>2.5249999999999999</v>
      </c>
      <c r="N12" s="55">
        <f t="shared" si="1"/>
        <v>9.9762749999999993</v>
      </c>
      <c r="O12" s="55">
        <f t="shared" si="2"/>
        <v>25.924989374999999</v>
      </c>
      <c r="P12" s="55"/>
      <c r="Q12" s="55"/>
      <c r="R12" s="55"/>
      <c r="S12" s="55"/>
      <c r="T12" s="55"/>
      <c r="U12" s="55">
        <f t="shared" si="3"/>
        <v>0</v>
      </c>
      <c r="V12" s="55">
        <f t="shared" si="4"/>
        <v>0</v>
      </c>
    </row>
    <row r="13" spans="1:22" ht="15">
      <c r="A13" s="55">
        <v>5</v>
      </c>
      <c r="B13" s="55" t="s">
        <v>93</v>
      </c>
      <c r="C13" s="55"/>
      <c r="D13" s="55">
        <v>7.8280000000000003</v>
      </c>
      <c r="E13" s="55">
        <v>0.22</v>
      </c>
      <c r="F13" s="55">
        <v>0.71</v>
      </c>
      <c r="G13" s="55">
        <v>1.1160000000000001</v>
      </c>
      <c r="H13" s="55">
        <v>1.84</v>
      </c>
      <c r="I13" s="55">
        <v>2.238</v>
      </c>
      <c r="J13" s="55">
        <v>2.278</v>
      </c>
      <c r="K13" s="55">
        <f t="shared" si="0"/>
        <v>12.650048000000002</v>
      </c>
      <c r="L13" s="55">
        <v>7.5590000000000002</v>
      </c>
      <c r="M13" s="55">
        <v>2.42</v>
      </c>
      <c r="N13" s="55">
        <f t="shared" si="1"/>
        <v>9.1463900000000002</v>
      </c>
      <c r="O13" s="55">
        <f t="shared" si="2"/>
        <v>21.796438000000002</v>
      </c>
      <c r="P13" s="55"/>
      <c r="Q13" s="55"/>
      <c r="R13" s="55"/>
      <c r="S13" s="55"/>
      <c r="T13" s="55"/>
      <c r="U13" s="55">
        <f t="shared" si="3"/>
        <v>0</v>
      </c>
      <c r="V13" s="55">
        <f t="shared" si="4"/>
        <v>0</v>
      </c>
    </row>
    <row r="14" spans="1:22" ht="15">
      <c r="A14" s="57">
        <v>6</v>
      </c>
      <c r="B14" s="57" t="s">
        <v>135</v>
      </c>
      <c r="C14" s="57"/>
      <c r="D14" s="57">
        <v>7.8150000000000004</v>
      </c>
      <c r="E14" s="57">
        <v>0.13500000000000001</v>
      </c>
      <c r="F14" s="57">
        <v>0.81</v>
      </c>
      <c r="G14" s="57">
        <v>1.27</v>
      </c>
      <c r="H14" s="57">
        <v>1.8879999999999999</v>
      </c>
      <c r="I14" s="57">
        <v>2.2330000000000001</v>
      </c>
      <c r="J14" s="57">
        <v>2.69</v>
      </c>
      <c r="K14" s="57">
        <f t="shared" si="0"/>
        <v>13.397352187499999</v>
      </c>
      <c r="L14" s="57">
        <v>7.51</v>
      </c>
      <c r="M14" s="57">
        <v>2.4079999999999999</v>
      </c>
      <c r="N14" s="57">
        <f t="shared" si="1"/>
        <v>9.0420400000000001</v>
      </c>
      <c r="O14" s="57">
        <f t="shared" si="2"/>
        <v>22.439392187499998</v>
      </c>
      <c r="P14" s="57"/>
      <c r="Q14" s="57"/>
      <c r="R14" s="57"/>
      <c r="S14" s="57"/>
      <c r="T14" s="57"/>
      <c r="U14" s="57">
        <f t="shared" si="3"/>
        <v>0</v>
      </c>
      <c r="V14" s="57">
        <f t="shared" si="4"/>
        <v>0</v>
      </c>
    </row>
    <row r="15" spans="1:22" s="58" customFormat="1" ht="15">
      <c r="A15" s="55">
        <v>7</v>
      </c>
      <c r="B15" s="55" t="s">
        <v>136</v>
      </c>
      <c r="C15" s="55"/>
      <c r="D15" s="55">
        <v>9.016</v>
      </c>
      <c r="E15" s="55">
        <v>0.12</v>
      </c>
      <c r="F15" s="55">
        <v>1.2370000000000001</v>
      </c>
      <c r="G15" s="55">
        <v>1.8640000000000001</v>
      </c>
      <c r="H15" s="55">
        <v>2.5569999999999999</v>
      </c>
      <c r="I15" s="55">
        <v>3.036</v>
      </c>
      <c r="J15" s="55">
        <v>3.3439999999999999</v>
      </c>
      <c r="K15" s="55">
        <f t="shared" si="0"/>
        <v>20.988121</v>
      </c>
      <c r="L15" s="55">
        <v>8.6859999999999999</v>
      </c>
      <c r="M15" s="55">
        <v>2.7839999999999998</v>
      </c>
      <c r="N15" s="55">
        <f t="shared" si="1"/>
        <v>12.090911999999999</v>
      </c>
      <c r="O15" s="55">
        <f t="shared" si="2"/>
        <v>33.079032999999995</v>
      </c>
      <c r="P15" s="55"/>
      <c r="Q15" s="55"/>
      <c r="R15" s="55"/>
      <c r="S15" s="55"/>
      <c r="T15" s="55"/>
      <c r="U15" s="55">
        <f t="shared" si="3"/>
        <v>0</v>
      </c>
      <c r="V15" s="55">
        <f t="shared" si="4"/>
        <v>0</v>
      </c>
    </row>
    <row r="16" spans="1:22" s="58" customFormat="1" ht="15">
      <c r="A16" s="55">
        <v>8</v>
      </c>
      <c r="B16" s="55" t="s">
        <v>137</v>
      </c>
      <c r="C16" s="55"/>
      <c r="D16" s="55">
        <v>7.8840000000000003</v>
      </c>
      <c r="E16" s="55">
        <v>0.35599999999999998</v>
      </c>
      <c r="F16" s="55">
        <v>0.91700000000000004</v>
      </c>
      <c r="G16" s="55">
        <v>1.363</v>
      </c>
      <c r="H16" s="55">
        <v>1.97</v>
      </c>
      <c r="I16" s="55">
        <v>2.4369999999999998</v>
      </c>
      <c r="J16" s="55">
        <v>2.7749999999999999</v>
      </c>
      <c r="K16" s="55">
        <f t="shared" si="0"/>
        <v>14.514936749999999</v>
      </c>
      <c r="L16" s="55">
        <v>7.41</v>
      </c>
      <c r="M16" s="55">
        <v>2.4340000000000002</v>
      </c>
      <c r="N16" s="55">
        <f t="shared" si="1"/>
        <v>9.01797</v>
      </c>
      <c r="O16" s="55">
        <f t="shared" si="2"/>
        <v>23.532906749999999</v>
      </c>
      <c r="P16" s="55"/>
      <c r="Q16" s="55"/>
      <c r="R16" s="55"/>
      <c r="S16" s="55"/>
      <c r="T16" s="55"/>
      <c r="U16" s="55">
        <f t="shared" si="3"/>
        <v>0</v>
      </c>
      <c r="V16" s="55">
        <f t="shared" si="4"/>
        <v>0</v>
      </c>
    </row>
    <row r="17" spans="1:22" s="58" customFormat="1" ht="15">
      <c r="A17" s="55">
        <v>9</v>
      </c>
      <c r="B17" s="55" t="s">
        <v>138</v>
      </c>
      <c r="C17" s="55"/>
      <c r="D17" s="55">
        <v>7.556</v>
      </c>
      <c r="E17" s="55">
        <v>0.1</v>
      </c>
      <c r="F17" s="55">
        <v>0.84</v>
      </c>
      <c r="G17" s="55">
        <v>1.2250000000000001</v>
      </c>
      <c r="H17" s="55">
        <v>1.772</v>
      </c>
      <c r="I17" s="55">
        <v>2.2200000000000002</v>
      </c>
      <c r="J17" s="55">
        <v>2.5150000000000001</v>
      </c>
      <c r="K17" s="55">
        <f t="shared" si="0"/>
        <v>12.492429250000001</v>
      </c>
      <c r="L17" s="55">
        <v>6.8849999999999998</v>
      </c>
      <c r="M17" s="55">
        <v>2.278</v>
      </c>
      <c r="N17" s="55">
        <f t="shared" si="1"/>
        <v>7.842015</v>
      </c>
      <c r="O17" s="55">
        <f t="shared" si="2"/>
        <v>20.334444250000001</v>
      </c>
      <c r="P17" s="55"/>
      <c r="Q17" s="55"/>
      <c r="R17" s="55"/>
      <c r="S17" s="55"/>
      <c r="T17" s="55"/>
      <c r="U17" s="55">
        <f t="shared" si="3"/>
        <v>0</v>
      </c>
      <c r="V17" s="55">
        <f t="shared" si="4"/>
        <v>0</v>
      </c>
    </row>
    <row r="18" spans="1:22" s="58" customFormat="1" ht="15">
      <c r="A18" s="55">
        <v>10</v>
      </c>
      <c r="B18" s="55" t="s">
        <v>139</v>
      </c>
      <c r="C18" s="55"/>
      <c r="D18" s="55"/>
      <c r="E18" s="55"/>
      <c r="F18" s="55"/>
      <c r="G18" s="55"/>
      <c r="H18" s="55"/>
      <c r="I18" s="55"/>
      <c r="J18" s="55"/>
      <c r="K18" s="55">
        <v>12.76</v>
      </c>
      <c r="L18" s="55"/>
      <c r="M18" s="55"/>
      <c r="N18" s="55">
        <v>9.85</v>
      </c>
      <c r="O18" s="55">
        <f t="shared" si="2"/>
        <v>22.61</v>
      </c>
      <c r="P18" s="55"/>
      <c r="Q18" s="55"/>
      <c r="R18" s="55"/>
      <c r="S18" s="55"/>
      <c r="T18" s="55"/>
      <c r="U18" s="55">
        <f t="shared" si="3"/>
        <v>0</v>
      </c>
      <c r="V18" s="55">
        <f t="shared" si="4"/>
        <v>0</v>
      </c>
    </row>
    <row r="19" spans="1:22" s="58" customFormat="1" ht="15">
      <c r="A19" s="55">
        <v>11</v>
      </c>
      <c r="B19" s="55" t="s">
        <v>140</v>
      </c>
      <c r="C19" s="55"/>
      <c r="D19" s="55"/>
      <c r="E19" s="55"/>
      <c r="F19" s="55"/>
      <c r="G19" s="55"/>
      <c r="H19" s="55"/>
      <c r="I19" s="55"/>
      <c r="J19" s="55"/>
      <c r="K19" s="55">
        <v>20.76</v>
      </c>
      <c r="L19" s="55"/>
      <c r="M19" s="55"/>
      <c r="N19" s="55">
        <v>13.05</v>
      </c>
      <c r="O19" s="55">
        <f t="shared" si="2"/>
        <v>33.81</v>
      </c>
      <c r="P19" s="55"/>
      <c r="Q19" s="55"/>
      <c r="R19" s="55"/>
      <c r="S19" s="55"/>
      <c r="T19" s="55"/>
      <c r="U19" s="55">
        <f t="shared" si="3"/>
        <v>0</v>
      </c>
      <c r="V19" s="55">
        <f t="shared" si="4"/>
        <v>0</v>
      </c>
    </row>
    <row r="20" spans="1:22" s="58" customFormat="1" ht="15">
      <c r="A20" s="55">
        <v>12</v>
      </c>
      <c r="B20" s="55" t="s">
        <v>141</v>
      </c>
      <c r="C20" s="55"/>
      <c r="D20" s="55">
        <v>9.9</v>
      </c>
      <c r="E20" s="55">
        <v>0.35199999999999998</v>
      </c>
      <c r="F20" s="55">
        <v>0.89500000000000002</v>
      </c>
      <c r="G20" s="55">
        <v>1.5149999999999999</v>
      </c>
      <c r="H20" s="55">
        <v>2.6</v>
      </c>
      <c r="I20" s="55">
        <v>3.43</v>
      </c>
      <c r="J20" s="55">
        <v>4.04</v>
      </c>
      <c r="K20" s="55">
        <f>D20*((E20)+(2*F20)+(3*G20)+(4*H20)+(4*I20)+(2*J20))/16</f>
        <v>24.061331250000002</v>
      </c>
      <c r="L20" s="55">
        <v>9.5649999999999995</v>
      </c>
      <c r="M20" s="55">
        <v>3.7</v>
      </c>
      <c r="N20" s="55">
        <f t="shared" ref="N20:N58" si="5">0.5*L20*M20</f>
        <v>17.695250000000001</v>
      </c>
      <c r="O20" s="55">
        <f t="shared" si="2"/>
        <v>41.756581250000004</v>
      </c>
      <c r="P20" s="55"/>
      <c r="Q20" s="55"/>
      <c r="R20" s="55"/>
      <c r="S20" s="55"/>
      <c r="T20" s="55"/>
      <c r="U20" s="55">
        <f t="shared" si="3"/>
        <v>0</v>
      </c>
      <c r="V20" s="55">
        <f t="shared" si="4"/>
        <v>0</v>
      </c>
    </row>
    <row r="21" spans="1:22" ht="15">
      <c r="A21" s="55">
        <v>13</v>
      </c>
      <c r="B21" s="55">
        <v>376</v>
      </c>
      <c r="C21" s="55"/>
      <c r="D21" s="55"/>
      <c r="E21" s="55"/>
      <c r="F21" s="55"/>
      <c r="G21" s="55"/>
      <c r="H21" s="55"/>
      <c r="I21" s="55"/>
      <c r="J21" s="55"/>
      <c r="K21" s="55">
        <v>20.611000000000001</v>
      </c>
      <c r="L21" s="55">
        <v>8.34</v>
      </c>
      <c r="M21" s="55">
        <v>2.6269999999999998</v>
      </c>
      <c r="N21" s="55">
        <f t="shared" si="5"/>
        <v>10.95459</v>
      </c>
      <c r="O21" s="55">
        <f t="shared" si="2"/>
        <v>31.56559</v>
      </c>
      <c r="P21" s="55"/>
      <c r="Q21" s="55"/>
      <c r="R21" s="55"/>
      <c r="S21" s="55"/>
      <c r="T21" s="55"/>
      <c r="U21" s="55">
        <f t="shared" si="3"/>
        <v>0</v>
      </c>
      <c r="V21" s="55">
        <f t="shared" si="4"/>
        <v>0</v>
      </c>
    </row>
    <row r="22" spans="1:22" ht="15">
      <c r="A22" s="56">
        <v>14</v>
      </c>
      <c r="B22" s="56"/>
      <c r="C22" s="56"/>
      <c r="D22" s="56"/>
      <c r="E22" s="56"/>
      <c r="F22" s="56"/>
      <c r="G22" s="56"/>
      <c r="H22" s="56"/>
      <c r="I22" s="56"/>
      <c r="J22" s="56"/>
      <c r="K22" s="56">
        <f t="shared" ref="K22:K58" si="6">D22*((E22)+(2*F22)+(3*G22)+(4*H22)+(4*I22)+(2*J22))/16</f>
        <v>0</v>
      </c>
      <c r="L22" s="56">
        <v>9.34</v>
      </c>
      <c r="M22" s="56">
        <v>3.1509999999999998</v>
      </c>
      <c r="N22" s="56">
        <f t="shared" si="5"/>
        <v>14.715169999999999</v>
      </c>
      <c r="O22" s="56">
        <f t="shared" si="2"/>
        <v>14.715169999999999</v>
      </c>
      <c r="P22" s="56"/>
      <c r="Q22" s="56"/>
      <c r="R22" s="56"/>
      <c r="S22" s="56"/>
      <c r="T22" s="56"/>
      <c r="U22" s="56">
        <f t="shared" si="3"/>
        <v>0</v>
      </c>
      <c r="V22" s="56">
        <f t="shared" si="4"/>
        <v>0</v>
      </c>
    </row>
    <row r="23" spans="1:22" ht="15">
      <c r="A23" s="56">
        <v>15</v>
      </c>
      <c r="B23" s="56" t="s">
        <v>90</v>
      </c>
      <c r="C23" s="56"/>
      <c r="D23" s="56"/>
      <c r="E23" s="56"/>
      <c r="F23" s="56"/>
      <c r="G23" s="56"/>
      <c r="H23" s="56"/>
      <c r="I23" s="56"/>
      <c r="J23" s="56"/>
      <c r="K23" s="56">
        <f t="shared" si="6"/>
        <v>0</v>
      </c>
      <c r="L23" s="56"/>
      <c r="M23" s="56"/>
      <c r="N23" s="56">
        <f t="shared" si="5"/>
        <v>0</v>
      </c>
      <c r="O23" s="56">
        <f t="shared" si="2"/>
        <v>0</v>
      </c>
      <c r="P23" s="56"/>
      <c r="Q23" s="55"/>
      <c r="R23" s="55"/>
      <c r="S23" s="55"/>
      <c r="T23" s="55"/>
      <c r="U23" s="55">
        <f t="shared" si="3"/>
        <v>0</v>
      </c>
      <c r="V23" s="55">
        <f t="shared" si="4"/>
        <v>0</v>
      </c>
    </row>
    <row r="24" spans="1:22" ht="15">
      <c r="A24" s="56">
        <v>16</v>
      </c>
      <c r="B24" s="56" t="s">
        <v>142</v>
      </c>
      <c r="C24" s="56"/>
      <c r="D24" s="56">
        <v>8.3000000000000007</v>
      </c>
      <c r="E24" s="56">
        <v>0.15</v>
      </c>
      <c r="F24" s="56">
        <v>0.97499999999999998</v>
      </c>
      <c r="G24" s="56">
        <v>1.72</v>
      </c>
      <c r="H24" s="56">
        <v>2.6850000000000001</v>
      </c>
      <c r="I24" s="56">
        <v>3.23</v>
      </c>
      <c r="J24" s="55">
        <v>4.04</v>
      </c>
      <c r="K24" s="56">
        <f t="shared" si="6"/>
        <v>20.231250000000003</v>
      </c>
      <c r="L24" s="56"/>
      <c r="M24" s="56"/>
      <c r="N24" s="56">
        <f t="shared" si="5"/>
        <v>0</v>
      </c>
      <c r="O24" s="56">
        <f t="shared" si="2"/>
        <v>20.231250000000003</v>
      </c>
      <c r="P24" s="56"/>
      <c r="Q24" s="55"/>
      <c r="R24" s="55"/>
      <c r="S24" s="55"/>
      <c r="T24" s="55"/>
      <c r="U24" s="55">
        <f t="shared" si="3"/>
        <v>0</v>
      </c>
      <c r="V24" s="55">
        <f t="shared" si="4"/>
        <v>0</v>
      </c>
    </row>
    <row r="25" spans="1:22" ht="15">
      <c r="A25" s="56">
        <v>17</v>
      </c>
      <c r="B25" s="56"/>
      <c r="C25" s="56" t="s">
        <v>143</v>
      </c>
      <c r="D25" s="56"/>
      <c r="E25" s="56"/>
      <c r="F25" s="56"/>
      <c r="G25" s="56"/>
      <c r="H25" s="56"/>
      <c r="I25" s="56"/>
      <c r="J25" s="56"/>
      <c r="K25" s="56">
        <f t="shared" si="6"/>
        <v>0</v>
      </c>
      <c r="L25" s="56"/>
      <c r="M25" s="56"/>
      <c r="N25" s="56">
        <f t="shared" si="5"/>
        <v>0</v>
      </c>
      <c r="O25" s="56">
        <f t="shared" si="2"/>
        <v>0</v>
      </c>
      <c r="P25" s="56"/>
      <c r="Q25" s="55"/>
      <c r="R25" s="55"/>
      <c r="S25" s="55"/>
      <c r="T25" s="55"/>
      <c r="U25" s="55">
        <f t="shared" si="3"/>
        <v>0</v>
      </c>
      <c r="V25" s="55">
        <f t="shared" si="4"/>
        <v>0</v>
      </c>
    </row>
    <row r="26" spans="1:22" ht="15">
      <c r="A26" s="56">
        <v>18</v>
      </c>
      <c r="B26" s="56" t="s">
        <v>144</v>
      </c>
      <c r="C26" s="56"/>
      <c r="D26" s="56">
        <v>8.48</v>
      </c>
      <c r="E26" s="56">
        <v>0.1</v>
      </c>
      <c r="F26" s="56">
        <v>1.2050000000000001</v>
      </c>
      <c r="G26" s="56">
        <v>1.8149999999999999</v>
      </c>
      <c r="H26" s="56">
        <v>2.58</v>
      </c>
      <c r="I26" s="56">
        <v>3.15</v>
      </c>
      <c r="J26" s="56">
        <v>3.56</v>
      </c>
      <c r="K26" s="56">
        <f t="shared" si="6"/>
        <v>20.137350000000001</v>
      </c>
      <c r="L26" s="56"/>
      <c r="M26" s="56"/>
      <c r="N26" s="56">
        <f t="shared" si="5"/>
        <v>0</v>
      </c>
      <c r="O26" s="56">
        <f t="shared" si="2"/>
        <v>20.137350000000001</v>
      </c>
      <c r="P26" s="56"/>
      <c r="Q26" s="55"/>
      <c r="R26" s="55"/>
      <c r="S26" s="55"/>
      <c r="T26" s="55"/>
      <c r="U26" s="55">
        <f t="shared" si="3"/>
        <v>0</v>
      </c>
      <c r="V26" s="55">
        <f t="shared" si="4"/>
        <v>0</v>
      </c>
    </row>
    <row r="27" spans="1:22" ht="15">
      <c r="A27" s="56">
        <v>19</v>
      </c>
      <c r="B27" s="56" t="s">
        <v>145</v>
      </c>
      <c r="C27" s="56"/>
      <c r="D27" s="56">
        <v>10.050000000000001</v>
      </c>
      <c r="E27" s="56">
        <v>0.48</v>
      </c>
      <c r="F27" s="56">
        <v>0.92500000000000004</v>
      </c>
      <c r="G27" s="56">
        <v>1.39</v>
      </c>
      <c r="H27" s="56">
        <v>2.21</v>
      </c>
      <c r="I27" s="56">
        <v>2.27</v>
      </c>
      <c r="J27" s="56">
        <v>3.31</v>
      </c>
      <c r="K27" s="56">
        <f t="shared" si="6"/>
        <v>19.497000000000003</v>
      </c>
      <c r="L27" s="56"/>
      <c r="M27" s="56"/>
      <c r="N27" s="56">
        <f t="shared" si="5"/>
        <v>0</v>
      </c>
      <c r="O27" s="56">
        <f t="shared" si="2"/>
        <v>19.497000000000003</v>
      </c>
      <c r="P27" s="56"/>
      <c r="Q27" s="55"/>
      <c r="R27" s="55"/>
      <c r="S27" s="55"/>
      <c r="T27" s="55"/>
      <c r="U27" s="55">
        <f t="shared" si="3"/>
        <v>0</v>
      </c>
      <c r="V27" s="55">
        <f t="shared" si="4"/>
        <v>0</v>
      </c>
    </row>
    <row r="28" spans="1:22" ht="15">
      <c r="A28" s="56">
        <v>20</v>
      </c>
      <c r="B28" s="56" t="s">
        <v>146</v>
      </c>
      <c r="C28" s="56"/>
      <c r="D28" s="56">
        <v>10.1</v>
      </c>
      <c r="E28" s="56">
        <v>0.49</v>
      </c>
      <c r="F28" s="56">
        <v>1.08</v>
      </c>
      <c r="G28" s="56">
        <v>1.65</v>
      </c>
      <c r="H28" s="56">
        <v>2.4950000000000001</v>
      </c>
      <c r="I28" s="56">
        <v>3.19</v>
      </c>
      <c r="J28" s="56">
        <v>3.8050000000000002</v>
      </c>
      <c r="K28" s="56">
        <f t="shared" si="6"/>
        <v>23.955937499999997</v>
      </c>
      <c r="L28" s="56"/>
      <c r="M28" s="56"/>
      <c r="N28" s="56">
        <f t="shared" si="5"/>
        <v>0</v>
      </c>
      <c r="O28" s="56">
        <f t="shared" si="2"/>
        <v>23.955937499999997</v>
      </c>
      <c r="P28" s="56"/>
      <c r="Q28" s="55"/>
      <c r="R28" s="55"/>
      <c r="S28" s="55"/>
      <c r="T28" s="55"/>
      <c r="U28" s="55">
        <f t="shared" si="3"/>
        <v>0</v>
      </c>
      <c r="V28" s="55">
        <f t="shared" si="4"/>
        <v>0</v>
      </c>
    </row>
    <row r="29" spans="1:22" ht="15">
      <c r="A29" s="56">
        <v>21</v>
      </c>
      <c r="B29" s="56" t="s">
        <v>147</v>
      </c>
      <c r="C29" s="56"/>
      <c r="D29" s="56"/>
      <c r="E29" s="56"/>
      <c r="F29" s="56"/>
      <c r="G29" s="56"/>
      <c r="H29" s="56"/>
      <c r="I29" s="56"/>
      <c r="J29" s="56"/>
      <c r="K29" s="56">
        <f t="shared" si="6"/>
        <v>0</v>
      </c>
      <c r="L29" s="56">
        <v>8.84</v>
      </c>
      <c r="M29" s="56">
        <v>3.33</v>
      </c>
      <c r="N29" s="56">
        <f t="shared" si="5"/>
        <v>14.7186</v>
      </c>
      <c r="O29" s="56">
        <f t="shared" si="2"/>
        <v>14.7186</v>
      </c>
      <c r="P29" s="56"/>
      <c r="Q29" s="55"/>
      <c r="R29" s="55"/>
      <c r="S29" s="55"/>
      <c r="T29" s="55"/>
      <c r="U29" s="55">
        <f t="shared" si="3"/>
        <v>0</v>
      </c>
      <c r="V29" s="55">
        <f t="shared" si="4"/>
        <v>0</v>
      </c>
    </row>
    <row r="30" spans="1:22" ht="15">
      <c r="A30" s="56">
        <v>22</v>
      </c>
      <c r="B30" s="56" t="s">
        <v>146</v>
      </c>
      <c r="C30" s="56"/>
      <c r="D30" s="56"/>
      <c r="E30" s="56"/>
      <c r="F30" s="56"/>
      <c r="G30" s="56"/>
      <c r="H30" s="56"/>
      <c r="I30" s="56"/>
      <c r="J30" s="56"/>
      <c r="K30" s="56">
        <f t="shared" si="6"/>
        <v>0</v>
      </c>
      <c r="L30" s="56">
        <v>8.4</v>
      </c>
      <c r="M30" s="56">
        <v>3.4950000000000001</v>
      </c>
      <c r="N30" s="56">
        <f t="shared" si="5"/>
        <v>14.679</v>
      </c>
      <c r="O30" s="56">
        <f t="shared" si="2"/>
        <v>14.679</v>
      </c>
      <c r="P30" s="56"/>
      <c r="Q30" s="55"/>
      <c r="R30" s="55"/>
      <c r="S30" s="55"/>
      <c r="T30" s="55"/>
      <c r="U30" s="55">
        <f t="shared" si="3"/>
        <v>0</v>
      </c>
      <c r="V30" s="55">
        <f t="shared" si="4"/>
        <v>0</v>
      </c>
    </row>
    <row r="31" spans="1:22" ht="15">
      <c r="A31" s="56">
        <v>23</v>
      </c>
      <c r="B31" s="56"/>
      <c r="C31" s="56" t="s">
        <v>148</v>
      </c>
      <c r="D31" s="56"/>
      <c r="E31" s="56"/>
      <c r="F31" s="56"/>
      <c r="G31" s="56"/>
      <c r="H31" s="56"/>
      <c r="I31" s="56"/>
      <c r="J31" s="56"/>
      <c r="K31" s="56">
        <f t="shared" si="6"/>
        <v>0</v>
      </c>
      <c r="L31" s="56"/>
      <c r="M31" s="56"/>
      <c r="N31" s="56">
        <f t="shared" si="5"/>
        <v>0</v>
      </c>
      <c r="O31" s="56">
        <f t="shared" si="2"/>
        <v>0</v>
      </c>
      <c r="P31" s="56"/>
      <c r="Q31" s="55"/>
      <c r="R31" s="55"/>
      <c r="S31" s="55"/>
      <c r="T31" s="55"/>
      <c r="U31" s="55">
        <f t="shared" si="3"/>
        <v>0</v>
      </c>
      <c r="V31" s="55">
        <f t="shared" si="4"/>
        <v>0</v>
      </c>
    </row>
    <row r="32" spans="1:22" ht="15">
      <c r="A32" s="56">
        <v>24</v>
      </c>
      <c r="B32" s="56" t="s">
        <v>149</v>
      </c>
      <c r="C32" s="56"/>
      <c r="D32" s="56">
        <v>7.92</v>
      </c>
      <c r="E32" s="56">
        <v>0.74</v>
      </c>
      <c r="F32" s="56">
        <v>1.0649999999999999</v>
      </c>
      <c r="G32" s="56">
        <v>1.635</v>
      </c>
      <c r="H32" s="56">
        <v>2.1850000000000001</v>
      </c>
      <c r="I32" s="56">
        <v>2.5299999999999998</v>
      </c>
      <c r="J32" s="56">
        <v>2.7250000000000001</v>
      </c>
      <c r="K32" s="56">
        <f t="shared" si="6"/>
        <v>15.882075</v>
      </c>
      <c r="L32" s="56"/>
      <c r="M32" s="56"/>
      <c r="N32" s="56">
        <f t="shared" si="5"/>
        <v>0</v>
      </c>
      <c r="O32" s="56">
        <f t="shared" si="2"/>
        <v>15.882075</v>
      </c>
      <c r="P32" s="56"/>
      <c r="Q32" s="55"/>
      <c r="R32" s="55"/>
      <c r="S32" s="55"/>
      <c r="T32" s="55"/>
      <c r="U32" s="55">
        <f t="shared" si="3"/>
        <v>0</v>
      </c>
      <c r="V32" s="55">
        <f t="shared" si="4"/>
        <v>0</v>
      </c>
    </row>
    <row r="33" spans="1:22" ht="15">
      <c r="A33" s="56">
        <v>25</v>
      </c>
      <c r="B33" s="56" t="s">
        <v>150</v>
      </c>
      <c r="C33" s="56"/>
      <c r="D33" s="56"/>
      <c r="E33" s="56"/>
      <c r="F33" s="56"/>
      <c r="G33" s="56"/>
      <c r="H33" s="56"/>
      <c r="I33" s="56"/>
      <c r="J33" s="56"/>
      <c r="K33" s="56">
        <f t="shared" si="6"/>
        <v>0</v>
      </c>
      <c r="L33" s="56">
        <v>7.41</v>
      </c>
      <c r="M33" s="56">
        <v>2.84</v>
      </c>
      <c r="N33" s="56">
        <f t="shared" si="5"/>
        <v>10.5222</v>
      </c>
      <c r="O33" s="56">
        <f t="shared" si="2"/>
        <v>10.5222</v>
      </c>
      <c r="P33" s="56"/>
      <c r="Q33" s="55"/>
      <c r="R33" s="55"/>
      <c r="S33" s="55"/>
      <c r="T33" s="55"/>
      <c r="U33" s="55">
        <f t="shared" si="3"/>
        <v>0</v>
      </c>
      <c r="V33" s="55">
        <f t="shared" si="4"/>
        <v>0</v>
      </c>
    </row>
    <row r="34" spans="1:22" ht="15">
      <c r="A34" s="56">
        <v>26</v>
      </c>
      <c r="B34" s="56" t="s">
        <v>151</v>
      </c>
      <c r="C34" s="56"/>
      <c r="D34" s="56"/>
      <c r="E34" s="56"/>
      <c r="F34" s="56"/>
      <c r="G34" s="56"/>
      <c r="H34" s="56"/>
      <c r="I34" s="56"/>
      <c r="J34" s="56"/>
      <c r="K34" s="56">
        <f t="shared" si="6"/>
        <v>0</v>
      </c>
      <c r="L34" s="56">
        <v>7.45</v>
      </c>
      <c r="M34" s="56">
        <v>2.46</v>
      </c>
      <c r="N34" s="56">
        <f t="shared" si="5"/>
        <v>9.1635000000000009</v>
      </c>
      <c r="O34" s="56">
        <f t="shared" si="2"/>
        <v>9.1635000000000009</v>
      </c>
      <c r="P34" s="56"/>
      <c r="Q34" s="55"/>
      <c r="R34" s="55"/>
      <c r="S34" s="55"/>
      <c r="T34" s="55"/>
      <c r="U34" s="55">
        <f t="shared" si="3"/>
        <v>0</v>
      </c>
      <c r="V34" s="55">
        <f t="shared" si="4"/>
        <v>0</v>
      </c>
    </row>
    <row r="35" spans="1:22" ht="15">
      <c r="A35" s="56">
        <v>27</v>
      </c>
      <c r="B35" s="70" t="s">
        <v>152</v>
      </c>
      <c r="C35" s="71"/>
      <c r="D35" s="56"/>
      <c r="E35" s="56"/>
      <c r="F35" s="56"/>
      <c r="G35" s="56"/>
      <c r="H35" s="56"/>
      <c r="I35" s="56"/>
      <c r="J35" s="56"/>
      <c r="K35" s="56">
        <f t="shared" si="6"/>
        <v>0</v>
      </c>
      <c r="L35" s="56"/>
      <c r="M35" s="56"/>
      <c r="N35" s="56">
        <f t="shared" si="5"/>
        <v>0</v>
      </c>
      <c r="O35" s="56">
        <f t="shared" si="2"/>
        <v>0</v>
      </c>
      <c r="P35" s="56"/>
      <c r="Q35" s="55"/>
      <c r="R35" s="55"/>
      <c r="S35" s="55"/>
      <c r="T35" s="55"/>
      <c r="U35" s="55">
        <f t="shared" si="3"/>
        <v>0</v>
      </c>
      <c r="V35" s="55">
        <f t="shared" si="4"/>
        <v>0</v>
      </c>
    </row>
    <row r="36" spans="1:22" ht="15">
      <c r="A36" s="56">
        <v>28</v>
      </c>
      <c r="B36" s="56" t="s">
        <v>153</v>
      </c>
      <c r="C36" s="56"/>
      <c r="D36" s="56">
        <v>7.86</v>
      </c>
      <c r="E36" s="56">
        <v>0.61</v>
      </c>
      <c r="F36" s="56">
        <v>0.93</v>
      </c>
      <c r="G36" s="56">
        <v>1.39</v>
      </c>
      <c r="H36" s="56">
        <v>2.0499999999999998</v>
      </c>
      <c r="I36" s="56">
        <v>2.5099999999999998</v>
      </c>
      <c r="J36" s="56">
        <v>2.8</v>
      </c>
      <c r="K36" s="56">
        <f t="shared" si="6"/>
        <v>14.973299999999998</v>
      </c>
      <c r="L36" s="56">
        <v>7.26</v>
      </c>
      <c r="M36" s="56">
        <v>2.2000000000000002</v>
      </c>
      <c r="N36" s="56">
        <f t="shared" si="5"/>
        <v>7.9860000000000007</v>
      </c>
      <c r="O36" s="56">
        <f t="shared" si="2"/>
        <v>22.959299999999999</v>
      </c>
      <c r="P36" s="56"/>
      <c r="Q36" s="55"/>
      <c r="R36" s="55"/>
      <c r="S36" s="55"/>
      <c r="T36" s="55"/>
      <c r="U36" s="55">
        <f t="shared" si="3"/>
        <v>0</v>
      </c>
      <c r="V36" s="55">
        <f t="shared" si="4"/>
        <v>0</v>
      </c>
    </row>
    <row r="37" spans="1:22" ht="15">
      <c r="A37" s="56">
        <v>29</v>
      </c>
      <c r="B37" s="56" t="s">
        <v>154</v>
      </c>
      <c r="C37" s="56"/>
      <c r="D37" s="56">
        <v>7.86</v>
      </c>
      <c r="E37" s="56">
        <v>0.61</v>
      </c>
      <c r="F37" s="56">
        <v>0.93</v>
      </c>
      <c r="G37" s="56">
        <v>1.39</v>
      </c>
      <c r="H37" s="56">
        <v>2.0499999999999998</v>
      </c>
      <c r="I37" s="56">
        <v>2.5099999999999998</v>
      </c>
      <c r="J37" s="56">
        <v>2.8</v>
      </c>
      <c r="K37" s="56">
        <f t="shared" si="6"/>
        <v>14.973299999999998</v>
      </c>
      <c r="L37" s="56">
        <v>7.83</v>
      </c>
      <c r="M37" s="56">
        <v>1.94</v>
      </c>
      <c r="N37" s="56">
        <f t="shared" si="5"/>
        <v>7.5950999999999995</v>
      </c>
      <c r="O37" s="56">
        <f t="shared" si="2"/>
        <v>22.568399999999997</v>
      </c>
      <c r="P37" s="56"/>
      <c r="Q37" s="55"/>
      <c r="R37" s="55"/>
      <c r="S37" s="55"/>
      <c r="T37" s="55"/>
      <c r="U37" s="55">
        <f t="shared" si="3"/>
        <v>0</v>
      </c>
      <c r="V37" s="55">
        <f t="shared" si="4"/>
        <v>0</v>
      </c>
    </row>
    <row r="38" spans="1:22" ht="15">
      <c r="A38" s="56">
        <v>30</v>
      </c>
      <c r="B38" s="70" t="s">
        <v>155</v>
      </c>
      <c r="C38" s="71"/>
      <c r="D38" s="56"/>
      <c r="E38" s="56"/>
      <c r="F38" s="56"/>
      <c r="G38" s="56"/>
      <c r="H38" s="56"/>
      <c r="I38" s="56"/>
      <c r="J38" s="56"/>
      <c r="K38" s="56">
        <f t="shared" si="6"/>
        <v>0</v>
      </c>
      <c r="L38" s="56"/>
      <c r="M38" s="56"/>
      <c r="N38" s="56">
        <f t="shared" si="5"/>
        <v>0</v>
      </c>
      <c r="O38" s="56">
        <f t="shared" si="2"/>
        <v>0</v>
      </c>
      <c r="P38" s="56"/>
      <c r="Q38" s="55"/>
      <c r="R38" s="55"/>
      <c r="S38" s="55"/>
      <c r="T38" s="55"/>
      <c r="U38" s="55">
        <f t="shared" si="3"/>
        <v>0</v>
      </c>
      <c r="V38" s="55">
        <f t="shared" si="4"/>
        <v>0</v>
      </c>
    </row>
    <row r="39" spans="1:22" ht="15">
      <c r="A39" s="56">
        <v>31</v>
      </c>
      <c r="B39" s="56"/>
      <c r="C39" s="56"/>
      <c r="D39" s="56">
        <v>8.06</v>
      </c>
      <c r="E39" s="56">
        <v>0.9</v>
      </c>
      <c r="F39" s="56">
        <v>1.29</v>
      </c>
      <c r="G39" s="56">
        <v>1.7849999999999999</v>
      </c>
      <c r="H39" s="56">
        <v>2.4950000000000001</v>
      </c>
      <c r="I39" s="56">
        <v>3.0350000000000001</v>
      </c>
      <c r="J39" s="56">
        <v>3.43</v>
      </c>
      <c r="K39" s="56">
        <f t="shared" si="6"/>
        <v>19.049306250000001</v>
      </c>
      <c r="L39" s="56">
        <v>8.06</v>
      </c>
      <c r="M39" s="56">
        <v>2.78</v>
      </c>
      <c r="N39" s="56">
        <f t="shared" si="5"/>
        <v>11.2034</v>
      </c>
      <c r="O39" s="56">
        <f t="shared" si="2"/>
        <v>30.252706250000003</v>
      </c>
      <c r="P39" s="56"/>
      <c r="Q39" s="55"/>
      <c r="R39" s="55"/>
      <c r="S39" s="55"/>
      <c r="T39" s="55"/>
      <c r="U39" s="55">
        <f t="shared" si="3"/>
        <v>0</v>
      </c>
      <c r="V39" s="55">
        <f t="shared" si="4"/>
        <v>0</v>
      </c>
    </row>
    <row r="40" spans="1:22" ht="15">
      <c r="A40" s="56">
        <v>32</v>
      </c>
      <c r="B40" s="70" t="s">
        <v>156</v>
      </c>
      <c r="C40" s="71"/>
      <c r="D40" s="56"/>
      <c r="E40" s="56"/>
      <c r="F40" s="56"/>
      <c r="G40" s="56"/>
      <c r="H40" s="56"/>
      <c r="I40" s="56"/>
      <c r="J40" s="56"/>
      <c r="K40" s="56">
        <f t="shared" si="6"/>
        <v>0</v>
      </c>
      <c r="L40" s="56"/>
      <c r="M40" s="56"/>
      <c r="N40" s="56">
        <f t="shared" si="5"/>
        <v>0</v>
      </c>
      <c r="O40" s="56">
        <f t="shared" si="2"/>
        <v>0</v>
      </c>
      <c r="P40" s="56"/>
      <c r="Q40" s="55"/>
      <c r="R40" s="55"/>
      <c r="S40" s="55"/>
      <c r="T40" s="55"/>
      <c r="U40" s="55">
        <f t="shared" si="3"/>
        <v>0</v>
      </c>
      <c r="V40" s="55">
        <f t="shared" si="4"/>
        <v>0</v>
      </c>
    </row>
    <row r="41" spans="1:22" ht="15">
      <c r="A41" s="56">
        <v>33</v>
      </c>
      <c r="B41" s="56"/>
      <c r="C41" s="56"/>
      <c r="D41" s="56">
        <v>8.3800000000000008</v>
      </c>
      <c r="E41" s="56">
        <v>0.3</v>
      </c>
      <c r="F41" s="56">
        <v>0.77500000000000002</v>
      </c>
      <c r="G41" s="56">
        <v>1.23</v>
      </c>
      <c r="H41" s="56">
        <v>1.91</v>
      </c>
      <c r="I41" s="56">
        <v>2.44</v>
      </c>
      <c r="J41" s="56">
        <v>2.88</v>
      </c>
      <c r="K41" s="56">
        <f t="shared" si="6"/>
        <v>15.031625</v>
      </c>
      <c r="L41" s="56"/>
      <c r="M41" s="56"/>
      <c r="N41" s="56">
        <f t="shared" si="5"/>
        <v>0</v>
      </c>
      <c r="O41" s="56">
        <f t="shared" si="2"/>
        <v>15.031625</v>
      </c>
      <c r="P41" s="56"/>
      <c r="Q41" s="55"/>
      <c r="R41" s="55"/>
      <c r="S41" s="55"/>
      <c r="T41" s="55"/>
      <c r="U41" s="55">
        <f t="shared" si="3"/>
        <v>0</v>
      </c>
      <c r="V41" s="55">
        <f t="shared" si="4"/>
        <v>0</v>
      </c>
    </row>
    <row r="42" spans="1:22" ht="15">
      <c r="A42" s="56">
        <v>34</v>
      </c>
      <c r="B42" s="56" t="s">
        <v>157</v>
      </c>
      <c r="C42" s="56"/>
      <c r="D42" s="56">
        <v>8.09</v>
      </c>
      <c r="E42" s="56">
        <v>1.1299999999999999</v>
      </c>
      <c r="F42" s="56">
        <v>1.22</v>
      </c>
      <c r="G42" s="56">
        <v>1.732</v>
      </c>
      <c r="H42" s="56">
        <v>2.2999999999999998</v>
      </c>
      <c r="I42" s="56">
        <v>2.69</v>
      </c>
      <c r="J42" s="56">
        <v>2.9</v>
      </c>
      <c r="K42" s="56">
        <f t="shared" si="6"/>
        <v>17.457208749999999</v>
      </c>
      <c r="L42" s="56"/>
      <c r="M42" s="56"/>
      <c r="N42" s="56">
        <f t="shared" si="5"/>
        <v>0</v>
      </c>
      <c r="O42" s="56">
        <f t="shared" si="2"/>
        <v>17.457208749999999</v>
      </c>
      <c r="P42" s="56"/>
      <c r="Q42" s="55"/>
      <c r="R42" s="55"/>
      <c r="S42" s="55"/>
      <c r="T42" s="55"/>
      <c r="U42" s="55">
        <f t="shared" si="3"/>
        <v>0</v>
      </c>
      <c r="V42" s="55">
        <f t="shared" si="4"/>
        <v>0</v>
      </c>
    </row>
    <row r="43" spans="1:22" ht="15">
      <c r="A43" s="56">
        <v>35</v>
      </c>
      <c r="B43" s="56" t="s">
        <v>174</v>
      </c>
      <c r="C43" s="56"/>
      <c r="D43" s="56">
        <v>8.6300000000000008</v>
      </c>
      <c r="E43" s="56">
        <v>0.76</v>
      </c>
      <c r="F43" s="56">
        <v>1.18</v>
      </c>
      <c r="G43" s="56">
        <v>1.9159999999999999</v>
      </c>
      <c r="H43" s="56">
        <v>2.665</v>
      </c>
      <c r="I43" s="56">
        <v>3.165</v>
      </c>
      <c r="J43" s="56">
        <v>3.51</v>
      </c>
      <c r="K43" s="56">
        <f t="shared" si="6"/>
        <v>21.147815000000001</v>
      </c>
      <c r="L43" s="56">
        <v>7.9050000000000002</v>
      </c>
      <c r="M43" s="56">
        <v>2.544</v>
      </c>
      <c r="N43" s="56">
        <f t="shared" si="5"/>
        <v>10.055160000000001</v>
      </c>
      <c r="O43" s="56">
        <f t="shared" si="2"/>
        <v>31.202975000000002</v>
      </c>
      <c r="P43" s="56"/>
      <c r="Q43" s="55"/>
      <c r="R43" s="55"/>
      <c r="S43" s="55"/>
      <c r="T43" s="55"/>
      <c r="U43" s="55">
        <f t="shared" si="3"/>
        <v>0</v>
      </c>
      <c r="V43" s="55">
        <f t="shared" si="4"/>
        <v>0</v>
      </c>
    </row>
    <row r="44" spans="1:22" ht="15">
      <c r="A44" s="56">
        <v>36</v>
      </c>
      <c r="B44" s="56"/>
      <c r="C44" s="56"/>
      <c r="D44" s="56"/>
      <c r="E44" s="56"/>
      <c r="F44" s="56"/>
      <c r="G44" s="56"/>
      <c r="H44" s="56"/>
      <c r="I44" s="56"/>
      <c r="J44" s="56"/>
      <c r="K44" s="56">
        <f t="shared" si="6"/>
        <v>0</v>
      </c>
      <c r="L44" s="56"/>
      <c r="M44" s="56"/>
      <c r="N44" s="56">
        <f t="shared" si="5"/>
        <v>0</v>
      </c>
      <c r="O44" s="56">
        <f t="shared" si="2"/>
        <v>0</v>
      </c>
      <c r="P44" s="56"/>
      <c r="Q44" s="55"/>
      <c r="R44" s="55"/>
      <c r="S44" s="55"/>
      <c r="T44" s="55"/>
      <c r="U44" s="55">
        <f t="shared" si="3"/>
        <v>0</v>
      </c>
      <c r="V44" s="55">
        <f t="shared" si="4"/>
        <v>0</v>
      </c>
    </row>
    <row r="45" spans="1:22" ht="15">
      <c r="A45" s="56">
        <v>37</v>
      </c>
      <c r="B45" s="56"/>
      <c r="C45" s="56"/>
      <c r="D45" s="56"/>
      <c r="E45" s="56"/>
      <c r="F45" s="56"/>
      <c r="G45" s="56"/>
      <c r="H45" s="56"/>
      <c r="I45" s="56"/>
      <c r="J45" s="56"/>
      <c r="K45" s="56">
        <f t="shared" si="6"/>
        <v>0</v>
      </c>
      <c r="L45" s="56"/>
      <c r="M45" s="56"/>
      <c r="N45" s="56">
        <f t="shared" si="5"/>
        <v>0</v>
      </c>
      <c r="O45" s="56">
        <f t="shared" si="2"/>
        <v>0</v>
      </c>
      <c r="P45" s="56"/>
      <c r="Q45" s="55"/>
      <c r="R45" s="55"/>
      <c r="S45" s="55"/>
      <c r="T45" s="55"/>
      <c r="U45" s="55">
        <f t="shared" si="3"/>
        <v>0</v>
      </c>
      <c r="V45" s="55">
        <f t="shared" si="4"/>
        <v>0</v>
      </c>
    </row>
    <row r="46" spans="1:22" ht="15">
      <c r="A46" s="56">
        <v>38</v>
      </c>
      <c r="B46" s="56"/>
      <c r="C46" s="56"/>
      <c r="D46" s="56"/>
      <c r="E46" s="56"/>
      <c r="F46" s="56"/>
      <c r="G46" s="56"/>
      <c r="H46" s="56"/>
      <c r="I46" s="56"/>
      <c r="J46" s="56"/>
      <c r="K46" s="56">
        <f t="shared" si="6"/>
        <v>0</v>
      </c>
      <c r="L46" s="56"/>
      <c r="M46" s="56"/>
      <c r="N46" s="56">
        <f t="shared" si="5"/>
        <v>0</v>
      </c>
      <c r="O46" s="56">
        <f t="shared" si="2"/>
        <v>0</v>
      </c>
      <c r="P46" s="56"/>
      <c r="Q46" s="55"/>
      <c r="R46" s="55"/>
      <c r="S46" s="55"/>
      <c r="T46" s="55"/>
      <c r="U46" s="55">
        <f t="shared" si="3"/>
        <v>0</v>
      </c>
      <c r="V46" s="55">
        <f t="shared" si="4"/>
        <v>0</v>
      </c>
    </row>
    <row r="47" spans="1:22" ht="15">
      <c r="A47" s="56">
        <v>39</v>
      </c>
      <c r="B47" s="56"/>
      <c r="C47" s="56"/>
      <c r="D47" s="56"/>
      <c r="E47" s="56"/>
      <c r="F47" s="56"/>
      <c r="G47" s="56"/>
      <c r="H47" s="56"/>
      <c r="I47" s="56"/>
      <c r="J47" s="56"/>
      <c r="K47" s="56">
        <f t="shared" si="6"/>
        <v>0</v>
      </c>
      <c r="L47" s="56"/>
      <c r="M47" s="56"/>
      <c r="N47" s="56">
        <f t="shared" si="5"/>
        <v>0</v>
      </c>
      <c r="O47" s="56">
        <f t="shared" si="2"/>
        <v>0</v>
      </c>
      <c r="P47" s="56"/>
      <c r="Q47" s="55"/>
      <c r="R47" s="55"/>
      <c r="S47" s="55"/>
      <c r="T47" s="55"/>
      <c r="U47" s="55">
        <f t="shared" si="3"/>
        <v>0</v>
      </c>
      <c r="V47" s="55">
        <f t="shared" si="4"/>
        <v>0</v>
      </c>
    </row>
    <row r="48" spans="1:22" ht="15">
      <c r="A48" s="56">
        <v>40</v>
      </c>
      <c r="B48" s="56"/>
      <c r="C48" s="56"/>
      <c r="D48" s="56"/>
      <c r="E48" s="56"/>
      <c r="F48" s="56"/>
      <c r="G48" s="56"/>
      <c r="H48" s="56"/>
      <c r="I48" s="56"/>
      <c r="J48" s="56"/>
      <c r="K48" s="56">
        <f t="shared" si="6"/>
        <v>0</v>
      </c>
      <c r="L48" s="56"/>
      <c r="M48" s="56"/>
      <c r="N48" s="56">
        <f t="shared" si="5"/>
        <v>0</v>
      </c>
      <c r="O48" s="56">
        <f t="shared" si="2"/>
        <v>0</v>
      </c>
      <c r="P48" s="56"/>
      <c r="Q48" s="55"/>
      <c r="R48" s="55"/>
      <c r="S48" s="55"/>
      <c r="T48" s="55"/>
      <c r="U48" s="55">
        <f t="shared" si="3"/>
        <v>0</v>
      </c>
      <c r="V48" s="55">
        <f t="shared" si="4"/>
        <v>0</v>
      </c>
    </row>
    <row r="49" spans="1:22" ht="15">
      <c r="A49" s="56">
        <v>41</v>
      </c>
      <c r="B49" s="55"/>
      <c r="C49" s="55"/>
      <c r="D49" s="55"/>
      <c r="E49" s="55"/>
      <c r="F49" s="55"/>
      <c r="G49" s="55"/>
      <c r="H49" s="55"/>
      <c r="I49" s="55"/>
      <c r="J49" s="55"/>
      <c r="K49" s="55">
        <f t="shared" si="6"/>
        <v>0</v>
      </c>
      <c r="L49" s="55"/>
      <c r="M49" s="55"/>
      <c r="N49" s="55">
        <f t="shared" si="5"/>
        <v>0</v>
      </c>
      <c r="O49" s="55">
        <f t="shared" si="2"/>
        <v>0</v>
      </c>
      <c r="P49" s="55"/>
      <c r="Q49" s="55"/>
      <c r="R49" s="55"/>
      <c r="S49" s="55"/>
      <c r="T49" s="55"/>
      <c r="U49" s="55">
        <f t="shared" si="3"/>
        <v>0</v>
      </c>
      <c r="V49" s="55">
        <f t="shared" si="4"/>
        <v>0</v>
      </c>
    </row>
    <row r="50" spans="1:22" ht="15">
      <c r="A50" s="56">
        <v>42</v>
      </c>
      <c r="B50" s="55"/>
      <c r="C50" s="55"/>
      <c r="D50" s="55"/>
      <c r="E50" s="55"/>
      <c r="F50" s="55"/>
      <c r="G50" s="55"/>
      <c r="H50" s="55"/>
      <c r="I50" s="55"/>
      <c r="J50" s="55"/>
      <c r="K50" s="55">
        <f t="shared" si="6"/>
        <v>0</v>
      </c>
      <c r="L50" s="55"/>
      <c r="M50" s="55"/>
      <c r="N50" s="55">
        <f t="shared" si="5"/>
        <v>0</v>
      </c>
      <c r="O50" s="55">
        <f t="shared" si="2"/>
        <v>0</v>
      </c>
      <c r="P50" s="55"/>
      <c r="Q50" s="55"/>
      <c r="R50" s="55"/>
      <c r="S50" s="55"/>
      <c r="T50" s="55"/>
      <c r="U50" s="55">
        <f t="shared" si="3"/>
        <v>0</v>
      </c>
      <c r="V50" s="55">
        <f t="shared" si="4"/>
        <v>0</v>
      </c>
    </row>
    <row r="51" spans="1:22" ht="15">
      <c r="A51" s="56">
        <v>43</v>
      </c>
      <c r="B51" s="55"/>
      <c r="C51" s="55"/>
      <c r="D51" s="55"/>
      <c r="E51" s="55"/>
      <c r="F51" s="55"/>
      <c r="G51" s="55"/>
      <c r="H51" s="55"/>
      <c r="I51" s="55"/>
      <c r="J51" s="55"/>
      <c r="K51" s="55">
        <f t="shared" si="6"/>
        <v>0</v>
      </c>
      <c r="L51" s="55"/>
      <c r="M51" s="55"/>
      <c r="N51" s="55">
        <f t="shared" si="5"/>
        <v>0</v>
      </c>
      <c r="O51" s="55">
        <f t="shared" si="2"/>
        <v>0</v>
      </c>
      <c r="P51" s="55"/>
      <c r="Q51" s="55"/>
      <c r="R51" s="55"/>
      <c r="S51" s="55"/>
      <c r="T51" s="55"/>
      <c r="U51" s="55">
        <f t="shared" si="3"/>
        <v>0</v>
      </c>
      <c r="V51" s="55">
        <f t="shared" si="4"/>
        <v>0</v>
      </c>
    </row>
    <row r="52" spans="1:22" ht="15">
      <c r="A52" s="56">
        <v>44</v>
      </c>
      <c r="B52" s="55"/>
      <c r="C52" s="55"/>
      <c r="D52" s="55"/>
      <c r="E52" s="55"/>
      <c r="F52" s="55"/>
      <c r="G52" s="55"/>
      <c r="H52" s="55"/>
      <c r="I52" s="55"/>
      <c r="J52" s="55"/>
      <c r="K52" s="55">
        <f t="shared" si="6"/>
        <v>0</v>
      </c>
      <c r="L52" s="55"/>
      <c r="M52" s="55"/>
      <c r="N52" s="55">
        <f t="shared" si="5"/>
        <v>0</v>
      </c>
      <c r="O52" s="55">
        <f t="shared" si="2"/>
        <v>0</v>
      </c>
      <c r="P52" s="55"/>
      <c r="Q52" s="55"/>
      <c r="R52" s="55"/>
      <c r="S52" s="55"/>
      <c r="T52" s="55"/>
      <c r="U52" s="55">
        <f t="shared" si="3"/>
        <v>0</v>
      </c>
      <c r="V52" s="55">
        <f t="shared" si="4"/>
        <v>0</v>
      </c>
    </row>
    <row r="53" spans="1:22" ht="15">
      <c r="A53" s="56">
        <v>45</v>
      </c>
      <c r="B53" s="55"/>
      <c r="C53" s="55"/>
      <c r="D53" s="55"/>
      <c r="E53" s="55"/>
      <c r="F53" s="55"/>
      <c r="G53" s="55"/>
      <c r="H53" s="55"/>
      <c r="I53" s="55"/>
      <c r="J53" s="55"/>
      <c r="K53" s="55">
        <f t="shared" si="6"/>
        <v>0</v>
      </c>
      <c r="L53" s="55"/>
      <c r="M53" s="55"/>
      <c r="N53" s="55">
        <f t="shared" si="5"/>
        <v>0</v>
      </c>
      <c r="O53" s="55">
        <f t="shared" si="2"/>
        <v>0</v>
      </c>
      <c r="P53" s="55"/>
      <c r="Q53" s="55"/>
      <c r="R53" s="55"/>
      <c r="S53" s="55"/>
      <c r="T53" s="55"/>
      <c r="U53" s="55">
        <f t="shared" si="3"/>
        <v>0</v>
      </c>
      <c r="V53" s="55">
        <f t="shared" si="4"/>
        <v>0</v>
      </c>
    </row>
    <row r="54" spans="1:22" ht="15">
      <c r="A54" s="56">
        <v>46</v>
      </c>
      <c r="B54" s="55"/>
      <c r="C54" s="55"/>
      <c r="D54" s="55"/>
      <c r="E54" s="55"/>
      <c r="F54" s="55"/>
      <c r="G54" s="55"/>
      <c r="H54" s="55"/>
      <c r="I54" s="55"/>
      <c r="J54" s="55"/>
      <c r="K54" s="55">
        <f t="shared" si="6"/>
        <v>0</v>
      </c>
      <c r="L54" s="55"/>
      <c r="M54" s="55"/>
      <c r="N54" s="55">
        <f t="shared" si="5"/>
        <v>0</v>
      </c>
      <c r="O54" s="55">
        <f t="shared" si="2"/>
        <v>0</v>
      </c>
      <c r="P54" s="55"/>
      <c r="Q54" s="55"/>
      <c r="R54" s="55"/>
      <c r="S54" s="55"/>
      <c r="T54" s="55"/>
      <c r="U54" s="55">
        <f t="shared" si="3"/>
        <v>0</v>
      </c>
      <c r="V54" s="55">
        <f t="shared" si="4"/>
        <v>0</v>
      </c>
    </row>
    <row r="55" spans="1:22" ht="15">
      <c r="A55" s="56">
        <v>47</v>
      </c>
      <c r="B55" s="55"/>
      <c r="C55" s="55"/>
      <c r="D55" s="55"/>
      <c r="E55" s="55"/>
      <c r="F55" s="55"/>
      <c r="G55" s="55"/>
      <c r="H55" s="55"/>
      <c r="I55" s="55"/>
      <c r="J55" s="55"/>
      <c r="K55" s="55">
        <f t="shared" si="6"/>
        <v>0</v>
      </c>
      <c r="L55" s="55"/>
      <c r="M55" s="55"/>
      <c r="N55" s="55">
        <f t="shared" si="5"/>
        <v>0</v>
      </c>
      <c r="O55" s="55">
        <f t="shared" si="2"/>
        <v>0</v>
      </c>
      <c r="P55" s="55"/>
      <c r="Q55" s="55"/>
      <c r="R55" s="55"/>
      <c r="S55" s="55"/>
      <c r="T55" s="55"/>
      <c r="U55" s="55">
        <f t="shared" si="3"/>
        <v>0</v>
      </c>
      <c r="V55" s="55">
        <f t="shared" si="4"/>
        <v>0</v>
      </c>
    </row>
    <row r="56" spans="1:22" ht="15">
      <c r="A56" s="56">
        <v>48</v>
      </c>
      <c r="B56" s="55"/>
      <c r="C56" s="55"/>
      <c r="D56" s="55"/>
      <c r="E56" s="55"/>
      <c r="F56" s="55"/>
      <c r="G56" s="55"/>
      <c r="H56" s="55"/>
      <c r="I56" s="55"/>
      <c r="J56" s="55"/>
      <c r="K56" s="55">
        <f t="shared" si="6"/>
        <v>0</v>
      </c>
      <c r="L56" s="55"/>
      <c r="M56" s="55"/>
      <c r="N56" s="55">
        <f t="shared" si="5"/>
        <v>0</v>
      </c>
      <c r="O56" s="55">
        <f t="shared" si="2"/>
        <v>0</v>
      </c>
      <c r="P56" s="55"/>
      <c r="Q56" s="55"/>
      <c r="R56" s="55"/>
      <c r="S56" s="55"/>
      <c r="T56" s="55"/>
      <c r="U56" s="55">
        <f t="shared" si="3"/>
        <v>0</v>
      </c>
      <c r="V56" s="55">
        <f t="shared" si="4"/>
        <v>0</v>
      </c>
    </row>
    <row r="57" spans="1:22" ht="15">
      <c r="A57" s="56">
        <v>49</v>
      </c>
      <c r="B57" s="55"/>
      <c r="C57" s="55"/>
      <c r="D57" s="55"/>
      <c r="E57" s="55"/>
      <c r="F57" s="55"/>
      <c r="G57" s="55"/>
      <c r="H57" s="55"/>
      <c r="I57" s="55"/>
      <c r="J57" s="55"/>
      <c r="K57" s="55">
        <f t="shared" si="6"/>
        <v>0</v>
      </c>
      <c r="L57" s="55"/>
      <c r="M57" s="55"/>
      <c r="N57" s="55">
        <f t="shared" si="5"/>
        <v>0</v>
      </c>
      <c r="O57" s="55">
        <f t="shared" si="2"/>
        <v>0</v>
      </c>
      <c r="P57" s="55"/>
      <c r="Q57" s="55"/>
      <c r="R57" s="55"/>
      <c r="S57" s="55"/>
      <c r="T57" s="55"/>
      <c r="U57" s="55">
        <f t="shared" si="3"/>
        <v>0</v>
      </c>
      <c r="V57" s="55">
        <f t="shared" si="4"/>
        <v>0</v>
      </c>
    </row>
    <row r="58" spans="1:22" ht="15">
      <c r="A58" s="56">
        <v>50</v>
      </c>
      <c r="B58" s="55"/>
      <c r="C58" s="55"/>
      <c r="D58" s="55"/>
      <c r="E58" s="55"/>
      <c r="F58" s="55"/>
      <c r="G58" s="55"/>
      <c r="H58" s="55"/>
      <c r="I58" s="55"/>
      <c r="J58" s="55"/>
      <c r="K58" s="55">
        <f t="shared" si="6"/>
        <v>0</v>
      </c>
      <c r="L58" s="55"/>
      <c r="M58" s="55"/>
      <c r="N58" s="55">
        <f t="shared" si="5"/>
        <v>0</v>
      </c>
      <c r="O58" s="55">
        <f t="shared" si="2"/>
        <v>0</v>
      </c>
      <c r="P58" s="55"/>
      <c r="Q58" s="55"/>
      <c r="R58" s="55"/>
      <c r="S58" s="55"/>
      <c r="T58" s="55"/>
      <c r="U58" s="55">
        <f t="shared" si="3"/>
        <v>0</v>
      </c>
      <c r="V58" s="55">
        <f t="shared" si="4"/>
        <v>0</v>
      </c>
    </row>
    <row r="60" spans="1:22" ht="15">
      <c r="K60" s="72" t="s">
        <v>158</v>
      </c>
      <c r="L60" s="72"/>
      <c r="M60" s="72"/>
      <c r="N60" s="72"/>
      <c r="O60" s="72"/>
      <c r="P60" s="72"/>
      <c r="Q60" s="72"/>
      <c r="R60" s="72"/>
      <c r="S60" s="72"/>
    </row>
    <row r="64" spans="1:22" ht="18">
      <c r="C64" s="59"/>
    </row>
    <row r="65" spans="3:8" ht="18">
      <c r="C65" s="59"/>
      <c r="H65" s="52">
        <f>7.9*2.7</f>
        <v>21.330000000000002</v>
      </c>
    </row>
    <row r="66" spans="3:8" ht="18">
      <c r="C66" s="59"/>
      <c r="H66" s="52">
        <f>8.4*3.4</f>
        <v>28.56</v>
      </c>
    </row>
    <row r="67" spans="3:8">
      <c r="E67" s="58"/>
      <c r="F67" s="58"/>
      <c r="G67" s="58"/>
      <c r="H67" s="58">
        <f>H65+H66</f>
        <v>49.89</v>
      </c>
    </row>
  </sheetData>
  <mergeCells count="14">
    <mergeCell ref="B35:C35"/>
    <mergeCell ref="B38:C38"/>
    <mergeCell ref="B40:C40"/>
    <mergeCell ref="K60:S60"/>
    <mergeCell ref="A1:V1"/>
    <mergeCell ref="A2:V2"/>
    <mergeCell ref="A3:V3"/>
    <mergeCell ref="A4:V4"/>
    <mergeCell ref="A5:V5"/>
    <mergeCell ref="A7:A8"/>
    <mergeCell ref="B7:B8"/>
    <mergeCell ref="D7:K7"/>
    <mergeCell ref="L7:N7"/>
    <mergeCell ref="P7:V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8</vt:i4>
      </vt:variant>
    </vt:vector>
  </HeadingPairs>
  <TitlesOfParts>
    <vt:vector size="17" baseType="lpstr">
      <vt:lpstr>lista_startowa</vt:lpstr>
      <vt:lpstr>wyniki_T1</vt:lpstr>
      <vt:lpstr>wyniki_T2</vt:lpstr>
      <vt:lpstr>wyniki_T3</vt:lpstr>
      <vt:lpstr>Open</vt:lpstr>
      <vt:lpstr>O SP</vt:lpstr>
      <vt:lpstr>O ST</vt:lpstr>
      <vt:lpstr>Arkusz1</vt:lpstr>
      <vt:lpstr>Arkusz2</vt:lpstr>
      <vt:lpstr>lista_startowa!Obszar_wydruku</vt:lpstr>
      <vt:lpstr>'O SP'!Obszar_wydruku</vt:lpstr>
      <vt:lpstr>'O ST'!Obszar_wydruku</vt:lpstr>
      <vt:lpstr>Open!Obszar_wydruku</vt:lpstr>
      <vt:lpstr>wyniki_T1!Obszar_wydruku</vt:lpstr>
      <vt:lpstr>wyniki_T2!Obszar_wydruku</vt:lpstr>
      <vt:lpstr>wyniki_T3!Obszar_wydruku</vt:lpstr>
      <vt:lpstr>lista_startowa!Tytuły_wydruku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Exner</dc:creator>
  <cp:lastModifiedBy>Jarosław</cp:lastModifiedBy>
  <cp:lastPrinted>2017-08-27T13:19:44Z</cp:lastPrinted>
  <dcterms:created xsi:type="dcterms:W3CDTF">2016-06-06T09:58:54Z</dcterms:created>
  <dcterms:modified xsi:type="dcterms:W3CDTF">2017-08-28T13:11:36Z</dcterms:modified>
</cp:coreProperties>
</file>